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6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630" yWindow="600" windowWidth="18855" windowHeight="10680"/>
  </bookViews>
  <sheets>
    <sheet name="Rekapitulace stavby" sheetId="1" r:id="rId1"/>
    <sheet name="SO-05 - Záchytný příkop ZP1" sheetId="2" r:id="rId2"/>
    <sheet name="SO-06 - Záchytný příkop ZP2" sheetId="3" r:id="rId3"/>
    <sheet name="SO-07 - Záchytný příkop ZP3" sheetId="4" r:id="rId4"/>
    <sheet name="SO-07.1 - Svodný drén ZP3" sheetId="5" r:id="rId5"/>
    <sheet name="VON - Vedlejší a ostatní ..." sheetId="6" r:id="rId6"/>
    <sheet name="Pokyny pro vyplnění" sheetId="7" r:id="rId7"/>
  </sheets>
  <definedNames>
    <definedName name="_xlnm._FilterDatabase" localSheetId="1" hidden="1">'SO-05 - Záchytný příkop ZP1'!$C$86:$K$242</definedName>
    <definedName name="_xlnm._FilterDatabase" localSheetId="2" hidden="1">'SO-06 - Záchytný příkop ZP2'!$C$84:$K$192</definedName>
    <definedName name="_xlnm._FilterDatabase" localSheetId="3" hidden="1">'SO-07 - Záchytný příkop ZP3'!$C$84:$K$168</definedName>
    <definedName name="_xlnm._FilterDatabase" localSheetId="4" hidden="1">'SO-07.1 - Svodný drén ZP3'!$C$89:$K$155</definedName>
    <definedName name="_xlnm._FilterDatabase" localSheetId="5" hidden="1">'VON - Vedlejší a ostatní ...'!$C$81:$K$126</definedName>
    <definedName name="_xlnm.Print_Titles" localSheetId="0">'Rekapitulace stavby'!$52:$52</definedName>
    <definedName name="_xlnm.Print_Titles" localSheetId="1">'SO-05 - Záchytný příkop ZP1'!$86:$86</definedName>
    <definedName name="_xlnm.Print_Titles" localSheetId="2">'SO-06 - Záchytný příkop ZP2'!$84:$84</definedName>
    <definedName name="_xlnm.Print_Titles" localSheetId="3">'SO-07 - Záchytný příkop ZP3'!$84:$84</definedName>
    <definedName name="_xlnm.Print_Titles" localSheetId="4">'SO-07.1 - Svodný drén ZP3'!$89:$89</definedName>
    <definedName name="_xlnm.Print_Titles" localSheetId="5">'VON - Vedlejší a ostatní ...'!$81:$81</definedName>
    <definedName name="_xlnm.Print_Area" localSheetId="6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stavby'!$C$42:$AQ$61</definedName>
    <definedName name="_xlnm.Print_Area" localSheetId="1">'SO-05 - Záchytný příkop ZP1'!$C$4:$J$39,'SO-05 - Záchytný příkop ZP1'!$C$45:$J$68,'SO-05 - Záchytný příkop ZP1'!$C$74:$K$242</definedName>
    <definedName name="_xlnm.Print_Area" localSheetId="2">'SO-06 - Záchytný příkop ZP2'!$C$4:$J$39,'SO-06 - Záchytný příkop ZP2'!$C$45:$J$66,'SO-06 - Záchytný příkop ZP2'!$C$72:$K$192</definedName>
    <definedName name="_xlnm.Print_Area" localSheetId="3">'SO-07 - Záchytný příkop ZP3'!$C$4:$J$39,'SO-07 - Záchytný příkop ZP3'!$C$45:$J$66,'SO-07 - Záchytný příkop ZP3'!$C$72:$K$168</definedName>
    <definedName name="_xlnm.Print_Area" localSheetId="4">'SO-07.1 - Svodný drén ZP3'!$C$4:$J$41,'SO-07.1 - Svodný drén ZP3'!$C$47:$J$69,'SO-07.1 - Svodný drén ZP3'!$C$75:$K$155</definedName>
    <definedName name="_xlnm.Print_Area" localSheetId="5">'VON - Vedlejší a ostatní ...'!$C$4:$J$39,'VON - Vedlejší a ostatní ...'!$C$45:$J$63,'VON - Vedlejší a ostatní ...'!$C$69:$K$126</definedName>
  </definedNames>
  <calcPr calcId="125725"/>
</workbook>
</file>

<file path=xl/calcChain.xml><?xml version="1.0" encoding="utf-8"?>
<calcChain xmlns="http://schemas.openxmlformats.org/spreadsheetml/2006/main">
  <c r="J37" i="6"/>
  <c r="J36"/>
  <c r="AY60" i="1"/>
  <c r="J35" i="6"/>
  <c r="AX60" i="1"/>
  <c r="BI125" i="6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79" s="1"/>
  <c r="J23"/>
  <c r="J18"/>
  <c r="E18"/>
  <c r="F55"/>
  <c r="J17"/>
  <c r="J12"/>
  <c r="J76"/>
  <c r="E7"/>
  <c r="E48" s="1"/>
  <c r="J39" i="5"/>
  <c r="J38"/>
  <c r="AY59" i="1"/>
  <c r="J37" i="5"/>
  <c r="AX59" i="1" s="1"/>
  <c r="BI153" i="5"/>
  <c r="BH153"/>
  <c r="BG153"/>
  <c r="BF153"/>
  <c r="T153"/>
  <c r="T152"/>
  <c r="R153"/>
  <c r="R152" s="1"/>
  <c r="P153"/>
  <c r="P152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5"/>
  <c r="BH135"/>
  <c r="BG135"/>
  <c r="BF135"/>
  <c r="T135"/>
  <c r="R135"/>
  <c r="P135"/>
  <c r="BI130"/>
  <c r="BH130"/>
  <c r="BG130"/>
  <c r="BF130"/>
  <c r="T130"/>
  <c r="R130"/>
  <c r="P130"/>
  <c r="BI125"/>
  <c r="BH125"/>
  <c r="BG125"/>
  <c r="BF125"/>
  <c r="T125"/>
  <c r="R125"/>
  <c r="P125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3"/>
  <c r="BH93"/>
  <c r="BG93"/>
  <c r="BF93"/>
  <c r="T93"/>
  <c r="R93"/>
  <c r="P93"/>
  <c r="J86"/>
  <c r="F86"/>
  <c r="F84"/>
  <c r="E82"/>
  <c r="J58"/>
  <c r="F58"/>
  <c r="F56"/>
  <c r="E54"/>
  <c r="J26"/>
  <c r="E26"/>
  <c r="J87" s="1"/>
  <c r="J25"/>
  <c r="J20"/>
  <c r="E20"/>
  <c r="F59" s="1"/>
  <c r="J19"/>
  <c r="J14"/>
  <c r="J84"/>
  <c r="E7"/>
  <c r="E50"/>
  <c r="J37" i="4"/>
  <c r="J36"/>
  <c r="AY58" i="1" s="1"/>
  <c r="J35" i="4"/>
  <c r="AX58" i="1" s="1"/>
  <c r="BI166" i="4"/>
  <c r="BH166"/>
  <c r="BG166"/>
  <c r="BF166"/>
  <c r="T166"/>
  <c r="T165" s="1"/>
  <c r="R166"/>
  <c r="R165" s="1"/>
  <c r="P166"/>
  <c r="P165" s="1"/>
  <c r="BI163"/>
  <c r="BH163"/>
  <c r="BG163"/>
  <c r="BF163"/>
  <c r="T163"/>
  <c r="R163"/>
  <c r="P163"/>
  <c r="BI159"/>
  <c r="BH159"/>
  <c r="BG159"/>
  <c r="BF159"/>
  <c r="T159"/>
  <c r="R159"/>
  <c r="P159"/>
  <c r="BI154"/>
  <c r="BH154"/>
  <c r="BG154"/>
  <c r="BF154"/>
  <c r="T154"/>
  <c r="R154"/>
  <c r="P154"/>
  <c r="BI149"/>
  <c r="BH149"/>
  <c r="BG149"/>
  <c r="BF149"/>
  <c r="T149"/>
  <c r="R149"/>
  <c r="P149"/>
  <c r="BI144"/>
  <c r="BH144"/>
  <c r="BG144"/>
  <c r="BF144"/>
  <c r="T144"/>
  <c r="R144"/>
  <c r="P144"/>
  <c r="BI139"/>
  <c r="BH139"/>
  <c r="BG139"/>
  <c r="BF139"/>
  <c r="T139"/>
  <c r="R139"/>
  <c r="P139"/>
  <c r="BI134"/>
  <c r="BH134"/>
  <c r="BG134"/>
  <c r="BF134"/>
  <c r="T134"/>
  <c r="R134"/>
  <c r="P134"/>
  <c r="BI129"/>
  <c r="BH129"/>
  <c r="BG129"/>
  <c r="BF129"/>
  <c r="T129"/>
  <c r="R129"/>
  <c r="P129"/>
  <c r="BI125"/>
  <c r="BH125"/>
  <c r="BG125"/>
  <c r="BF125"/>
  <c r="T125"/>
  <c r="R125"/>
  <c r="P125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7"/>
  <c r="BH97"/>
  <c r="BG97"/>
  <c r="BF97"/>
  <c r="T97"/>
  <c r="R97"/>
  <c r="P97"/>
  <c r="BI93"/>
  <c r="BH93"/>
  <c r="BG93"/>
  <c r="BF93"/>
  <c r="T93"/>
  <c r="R93"/>
  <c r="P93"/>
  <c r="BI88"/>
  <c r="BH88"/>
  <c r="BG88"/>
  <c r="BF88"/>
  <c r="T88"/>
  <c r="R88"/>
  <c r="P88"/>
  <c r="J81"/>
  <c r="F81"/>
  <c r="F79"/>
  <c r="E77"/>
  <c r="J54"/>
  <c r="F54"/>
  <c r="F52"/>
  <c r="E50"/>
  <c r="J24"/>
  <c r="E24"/>
  <c r="J82" s="1"/>
  <c r="J23"/>
  <c r="J18"/>
  <c r="E18"/>
  <c r="F55" s="1"/>
  <c r="J17"/>
  <c r="J12"/>
  <c r="J52"/>
  <c r="E7"/>
  <c r="E75" s="1"/>
  <c r="J37" i="3"/>
  <c r="J36"/>
  <c r="AY56" i="1" s="1"/>
  <c r="J35" i="3"/>
  <c r="AX56" i="1"/>
  <c r="BI190" i="3"/>
  <c r="BH190"/>
  <c r="BG190"/>
  <c r="BF190"/>
  <c r="T190"/>
  <c r="T189" s="1"/>
  <c r="R190"/>
  <c r="R189"/>
  <c r="P190"/>
  <c r="P189" s="1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2"/>
  <c r="BH172"/>
  <c r="BG172"/>
  <c r="BF172"/>
  <c r="T172"/>
  <c r="T171"/>
  <c r="R172"/>
  <c r="R171" s="1"/>
  <c r="P172"/>
  <c r="P171"/>
  <c r="BI166"/>
  <c r="BH166"/>
  <c r="BG166"/>
  <c r="BF166"/>
  <c r="T166"/>
  <c r="R166"/>
  <c r="P166"/>
  <c r="BI161"/>
  <c r="BH161"/>
  <c r="BG161"/>
  <c r="BF161"/>
  <c r="T161"/>
  <c r="R161"/>
  <c r="P161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39"/>
  <c r="BH139"/>
  <c r="BG139"/>
  <c r="BF139"/>
  <c r="T139"/>
  <c r="R139"/>
  <c r="P139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7"/>
  <c r="BH117"/>
  <c r="BG117"/>
  <c r="BF117"/>
  <c r="T117"/>
  <c r="R117"/>
  <c r="P117"/>
  <c r="BI110"/>
  <c r="BH110"/>
  <c r="BG110"/>
  <c r="BF110"/>
  <c r="T110"/>
  <c r="R110"/>
  <c r="P110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2"/>
  <c r="BH92"/>
  <c r="BG92"/>
  <c r="BF92"/>
  <c r="T92"/>
  <c r="R92"/>
  <c r="P92"/>
  <c r="BI88"/>
  <c r="BH88"/>
  <c r="BG88"/>
  <c r="BF88"/>
  <c r="T88"/>
  <c r="R88"/>
  <c r="P88"/>
  <c r="J81"/>
  <c r="F81"/>
  <c r="F79"/>
  <c r="E77"/>
  <c r="J54"/>
  <c r="F54"/>
  <c r="F52"/>
  <c r="E50"/>
  <c r="J24"/>
  <c r="E24"/>
  <c r="J55" s="1"/>
  <c r="J23"/>
  <c r="J18"/>
  <c r="E18"/>
  <c r="F82" s="1"/>
  <c r="J17"/>
  <c r="J12"/>
  <c r="J79" s="1"/>
  <c r="E7"/>
  <c r="E48" s="1"/>
  <c r="J37" i="2"/>
  <c r="J36"/>
  <c r="AY55" i="1"/>
  <c r="J35" i="2"/>
  <c r="AX55" i="1"/>
  <c r="BI240" i="2"/>
  <c r="BH240"/>
  <c r="BG240"/>
  <c r="BF240"/>
  <c r="T240"/>
  <c r="T239"/>
  <c r="R240"/>
  <c r="R239"/>
  <c r="P240"/>
  <c r="P239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2"/>
  <c r="BH222"/>
  <c r="BG222"/>
  <c r="BF222"/>
  <c r="T222"/>
  <c r="T221" s="1"/>
  <c r="R222"/>
  <c r="R221" s="1"/>
  <c r="P222"/>
  <c r="P221" s="1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R201"/>
  <c r="P201"/>
  <c r="BI196"/>
  <c r="BH196"/>
  <c r="BG196"/>
  <c r="BF196"/>
  <c r="T196"/>
  <c r="R196"/>
  <c r="P196"/>
  <c r="BI191"/>
  <c r="BH191"/>
  <c r="BG191"/>
  <c r="BF191"/>
  <c r="T191"/>
  <c r="R191"/>
  <c r="P191"/>
  <c r="BI186"/>
  <c r="BH186"/>
  <c r="BG186"/>
  <c r="BF186"/>
  <c r="T186"/>
  <c r="R186"/>
  <c r="P186"/>
  <c r="BI183"/>
  <c r="BH183"/>
  <c r="BG183"/>
  <c r="BF183"/>
  <c r="T183"/>
  <c r="R183"/>
  <c r="P183"/>
  <c r="BI179"/>
  <c r="BH179"/>
  <c r="BG179"/>
  <c r="BF179"/>
  <c r="T179"/>
  <c r="R179"/>
  <c r="P179"/>
  <c r="BI173"/>
  <c r="BH173"/>
  <c r="BG173"/>
  <c r="BF173"/>
  <c r="T173"/>
  <c r="R173"/>
  <c r="P173"/>
  <c r="BI168"/>
  <c r="BH168"/>
  <c r="BG168"/>
  <c r="BF168"/>
  <c r="T168"/>
  <c r="R168"/>
  <c r="P168"/>
  <c r="BI162"/>
  <c r="BH162"/>
  <c r="BG162"/>
  <c r="BF162"/>
  <c r="T162"/>
  <c r="R162"/>
  <c r="P162"/>
  <c r="BI156"/>
  <c r="BH156"/>
  <c r="BG156"/>
  <c r="BF156"/>
  <c r="T156"/>
  <c r="R156"/>
  <c r="P156"/>
  <c r="BI153"/>
  <c r="BH153"/>
  <c r="BG153"/>
  <c r="BF153"/>
  <c r="T153"/>
  <c r="R153"/>
  <c r="P153"/>
  <c r="BI148"/>
  <c r="BH148"/>
  <c r="BG148"/>
  <c r="BF148"/>
  <c r="T148"/>
  <c r="R148"/>
  <c r="P148"/>
  <c r="BI141"/>
  <c r="BH141"/>
  <c r="BG141"/>
  <c r="BF141"/>
  <c r="T141"/>
  <c r="R141"/>
  <c r="P141"/>
  <c r="BI137"/>
  <c r="BH137"/>
  <c r="BG137"/>
  <c r="BF137"/>
  <c r="T137"/>
  <c r="R137"/>
  <c r="P137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6"/>
  <c r="BH106"/>
  <c r="BG106"/>
  <c r="BF106"/>
  <c r="T106"/>
  <c r="R106"/>
  <c r="P106"/>
  <c r="BI100"/>
  <c r="BH100"/>
  <c r="BG100"/>
  <c r="BF100"/>
  <c r="T100"/>
  <c r="R100"/>
  <c r="P100"/>
  <c r="BI94"/>
  <c r="BH94"/>
  <c r="BG94"/>
  <c r="BF94"/>
  <c r="T94"/>
  <c r="R94"/>
  <c r="P94"/>
  <c r="BI90"/>
  <c r="BH90"/>
  <c r="BG90"/>
  <c r="BF90"/>
  <c r="T90"/>
  <c r="R90"/>
  <c r="P90"/>
  <c r="J83"/>
  <c r="F83"/>
  <c r="F81"/>
  <c r="E79"/>
  <c r="J54"/>
  <c r="F54"/>
  <c r="F52"/>
  <c r="E50"/>
  <c r="J24"/>
  <c r="E24"/>
  <c r="J55" s="1"/>
  <c r="J23"/>
  <c r="J18"/>
  <c r="E18"/>
  <c r="F84" s="1"/>
  <c r="J17"/>
  <c r="J12"/>
  <c r="J81" s="1"/>
  <c r="E7"/>
  <c r="E77"/>
  <c r="L50" i="1"/>
  <c r="AM50"/>
  <c r="AM49"/>
  <c r="L49"/>
  <c r="AM47"/>
  <c r="L47"/>
  <c r="L45"/>
  <c r="L44"/>
  <c r="J201" i="2"/>
  <c r="J94"/>
  <c r="BK162"/>
  <c r="J137"/>
  <c r="BK122" i="3"/>
  <c r="BK166"/>
  <c r="BK101"/>
  <c r="BK154" i="4"/>
  <c r="J110"/>
  <c r="J102" i="5"/>
  <c r="BK130"/>
  <c r="BK92" i="6"/>
  <c r="J98"/>
  <c r="J208" i="2"/>
  <c r="BK116"/>
  <c r="BK132"/>
  <c r="J205"/>
  <c r="BK120"/>
  <c r="BK105" i="3"/>
  <c r="J122"/>
  <c r="BK149" i="4"/>
  <c r="BK118"/>
  <c r="J163"/>
  <c r="BK122"/>
  <c r="J130" i="5"/>
  <c r="J106"/>
  <c r="BK125"/>
  <c r="BK216" i="2"/>
  <c r="J162"/>
  <c r="BK240"/>
  <c r="BK213"/>
  <c r="J196"/>
  <c r="BK148"/>
  <c r="BK134" i="3"/>
  <c r="BK144"/>
  <c r="J102" i="4"/>
  <c r="BK114"/>
  <c r="BK144"/>
  <c r="BK125"/>
  <c r="BK140" i="5"/>
  <c r="BK104" i="6"/>
  <c r="J101"/>
  <c r="BK227" i="2"/>
  <c r="J148"/>
  <c r="J90"/>
  <c r="J141"/>
  <c r="BK168"/>
  <c r="J101" i="3"/>
  <c r="BK130"/>
  <c r="J97"/>
  <c r="J139"/>
  <c r="J114" i="4"/>
  <c r="J135" i="5"/>
  <c r="J140"/>
  <c r="BK113" i="6"/>
  <c r="BK156" i="2"/>
  <c r="BK128"/>
  <c r="J128"/>
  <c r="J116"/>
  <c r="BK190" i="3"/>
  <c r="BK139"/>
  <c r="J166"/>
  <c r="J139" i="4"/>
  <c r="BK159"/>
  <c r="J114" i="5"/>
  <c r="BK147"/>
  <c r="BK106"/>
  <c r="J122" i="6"/>
  <c r="BK101"/>
  <c r="AS57" i="1"/>
  <c r="J156" i="2"/>
  <c r="BK177" i="3"/>
  <c r="BK117"/>
  <c r="BK129" i="4"/>
  <c r="J118" i="5"/>
  <c r="BK118"/>
  <c r="BK144"/>
  <c r="J125" i="6"/>
  <c r="BK107"/>
  <c r="J240" i="2"/>
  <c r="BK153"/>
  <c r="BK137"/>
  <c r="J185" i="3"/>
  <c r="BK88"/>
  <c r="J88"/>
  <c r="J110"/>
  <c r="J149" i="4"/>
  <c r="BK110" i="5"/>
  <c r="J150"/>
  <c r="BK116" i="6"/>
  <c r="BK122"/>
  <c r="J92"/>
  <c r="BK196" i="2"/>
  <c r="BK141"/>
  <c r="J179"/>
  <c r="J124"/>
  <c r="BK181" i="3"/>
  <c r="J181"/>
  <c r="J92"/>
  <c r="J125" i="4"/>
  <c r="BK166"/>
  <c r="BK98" i="5"/>
  <c r="BK135"/>
  <c r="J116" i="6"/>
  <c r="J85"/>
  <c r="BK235" i="2"/>
  <c r="BK124"/>
  <c r="BK222"/>
  <c r="BK205"/>
  <c r="BK100"/>
  <c r="J155" i="3"/>
  <c r="J172"/>
  <c r="J105"/>
  <c r="J166" i="4"/>
  <c r="BK139"/>
  <c r="BK134"/>
  <c r="BK153" i="5"/>
  <c r="BK150"/>
  <c r="BK119" i="6"/>
  <c r="BK231" i="2"/>
  <c r="J186"/>
  <c r="J168"/>
  <c r="BK201"/>
  <c r="J112"/>
  <c r="J190" i="3"/>
  <c r="J144"/>
  <c r="BK185"/>
  <c r="BK126"/>
  <c r="J106" i="4"/>
  <c r="BK163"/>
  <c r="BK102"/>
  <c r="BK122" i="5"/>
  <c r="J153"/>
  <c r="J107" i="6"/>
  <c r="BK88"/>
  <c r="BK95"/>
  <c r="J100" i="2"/>
  <c r="J227"/>
  <c r="J213"/>
  <c r="BK90"/>
  <c r="J126" i="3"/>
  <c r="BK148"/>
  <c r="J177"/>
  <c r="J88" i="4"/>
  <c r="BK106"/>
  <c r="BK114" i="5"/>
  <c r="J93"/>
  <c r="J95" i="6"/>
  <c r="J173" i="2"/>
  <c r="BK106"/>
  <c r="J219"/>
  <c r="BK208"/>
  <c r="J120"/>
  <c r="J106"/>
  <c r="BK151" i="3"/>
  <c r="J117"/>
  <c r="BK97" i="4"/>
  <c r="J134"/>
  <c r="J118"/>
  <c r="BK93" i="5"/>
  <c r="J110" i="6"/>
  <c r="J222" i="2"/>
  <c r="J235"/>
  <c r="BK179"/>
  <c r="BK183"/>
  <c r="J183"/>
  <c r="BK92" i="3"/>
  <c r="J134"/>
  <c r="BK110" i="4"/>
  <c r="J97"/>
  <c r="BK93"/>
  <c r="J93"/>
  <c r="J113" i="6"/>
  <c r="BK85"/>
  <c r="J88"/>
  <c r="J153" i="2"/>
  <c r="J216"/>
  <c r="BK186"/>
  <c r="J130" i="3"/>
  <c r="J161"/>
  <c r="J148"/>
  <c r="BK97"/>
  <c r="J159" i="4"/>
  <c r="J122"/>
  <c r="J125" i="5"/>
  <c r="J147"/>
  <c r="J104" i="6"/>
  <c r="J119"/>
  <c r="J191" i="2"/>
  <c r="J132"/>
  <c r="BK173"/>
  <c r="BK112"/>
  <c r="BK172" i="3"/>
  <c r="BK110"/>
  <c r="J129" i="4"/>
  <c r="J154"/>
  <c r="J144" i="5"/>
  <c r="J98"/>
  <c r="J122"/>
  <c r="BK125" i="6"/>
  <c r="BK110"/>
  <c r="BK219" i="2"/>
  <c r="J231"/>
  <c r="BK191"/>
  <c r="BK94"/>
  <c r="J151" i="3"/>
  <c r="BK155"/>
  <c r="BK161"/>
  <c r="BK88" i="4"/>
  <c r="J144"/>
  <c r="J110" i="5"/>
  <c r="BK102"/>
  <c r="BK98" i="6"/>
  <c r="P89" i="2" l="1"/>
  <c r="T161"/>
  <c r="T190"/>
  <c r="T200"/>
  <c r="P226"/>
  <c r="P87" i="3"/>
  <c r="BK160"/>
  <c r="J160"/>
  <c r="J62"/>
  <c r="T176"/>
  <c r="R87" i="4"/>
  <c r="BK133"/>
  <c r="J133"/>
  <c r="J62" s="1"/>
  <c r="P143"/>
  <c r="P158"/>
  <c r="T92" i="5"/>
  <c r="R129"/>
  <c r="R139"/>
  <c r="BK91" i="6"/>
  <c r="J91"/>
  <c r="J62" s="1"/>
  <c r="R89" i="2"/>
  <c r="R161"/>
  <c r="R190"/>
  <c r="R200"/>
  <c r="R88" s="1"/>
  <c r="R87" s="1"/>
  <c r="R226"/>
  <c r="BK87" i="3"/>
  <c r="J87"/>
  <c r="J61"/>
  <c r="T160"/>
  <c r="T86" s="1"/>
  <c r="T85" s="1"/>
  <c r="P176"/>
  <c r="P87" i="4"/>
  <c r="P86"/>
  <c r="P85"/>
  <c r="AU58" i="1" s="1"/>
  <c r="P133" i="4"/>
  <c r="T143"/>
  <c r="R158"/>
  <c r="R92" i="5"/>
  <c r="R91"/>
  <c r="R90"/>
  <c r="P129"/>
  <c r="P139"/>
  <c r="BK84" i="6"/>
  <c r="BK83"/>
  <c r="J83"/>
  <c r="J60" s="1"/>
  <c r="P91"/>
  <c r="T89" i="2"/>
  <c r="T88"/>
  <c r="T87" s="1"/>
  <c r="P161"/>
  <c r="P190"/>
  <c r="P200"/>
  <c r="T226"/>
  <c r="R87" i="3"/>
  <c r="P160"/>
  <c r="BK176"/>
  <c r="J176" s="1"/>
  <c r="J64" s="1"/>
  <c r="T87" i="4"/>
  <c r="R133"/>
  <c r="R143"/>
  <c r="T158"/>
  <c r="BK92" i="5"/>
  <c r="J92"/>
  <c r="J65" s="1"/>
  <c r="BK129"/>
  <c r="J129"/>
  <c r="J66"/>
  <c r="BK139"/>
  <c r="J139"/>
  <c r="J67"/>
  <c r="R84" i="6"/>
  <c r="R91"/>
  <c r="BK89" i="2"/>
  <c r="J89"/>
  <c r="J61"/>
  <c r="BK161"/>
  <c r="J161"/>
  <c r="J62"/>
  <c r="BK190"/>
  <c r="J190" s="1"/>
  <c r="J63" s="1"/>
  <c r="BK200"/>
  <c r="J200"/>
  <c r="J64" s="1"/>
  <c r="BK226"/>
  <c r="J226"/>
  <c r="J66"/>
  <c r="T87" i="3"/>
  <c r="R160"/>
  <c r="R176"/>
  <c r="BK87" i="4"/>
  <c r="J87"/>
  <c r="J61"/>
  <c r="T133"/>
  <c r="BK143"/>
  <c r="J143"/>
  <c r="J63"/>
  <c r="BK158"/>
  <c r="J158"/>
  <c r="J64"/>
  <c r="P92" i="5"/>
  <c r="P91" s="1"/>
  <c r="P90" s="1"/>
  <c r="AU59" i="1" s="1"/>
  <c r="T129" i="5"/>
  <c r="T139"/>
  <c r="P84" i="6"/>
  <c r="P83"/>
  <c r="P82"/>
  <c r="AU60" i="1" s="1"/>
  <c r="T84" i="6"/>
  <c r="T91"/>
  <c r="BK152" i="5"/>
  <c r="J152" s="1"/>
  <c r="J68" s="1"/>
  <c r="BK189" i="3"/>
  <c r="J189"/>
  <c r="J65" s="1"/>
  <c r="BK221" i="2"/>
  <c r="J221"/>
  <c r="J65"/>
  <c r="BK239"/>
  <c r="J239"/>
  <c r="J67"/>
  <c r="BK171" i="3"/>
  <c r="J171" s="1"/>
  <c r="J63" s="1"/>
  <c r="BK165" i="4"/>
  <c r="J165"/>
  <c r="J65" s="1"/>
  <c r="J55" i="6"/>
  <c r="BE119"/>
  <c r="E72"/>
  <c r="F79"/>
  <c r="BE88"/>
  <c r="BE92"/>
  <c r="BE95"/>
  <c r="BE104"/>
  <c r="BE110"/>
  <c r="BE122"/>
  <c r="BE125"/>
  <c r="J52"/>
  <c r="BE101"/>
  <c r="BE107"/>
  <c r="BE113"/>
  <c r="BE116"/>
  <c r="BE85"/>
  <c r="BE98"/>
  <c r="F87" i="5"/>
  <c r="BE110"/>
  <c r="E78"/>
  <c r="BE93"/>
  <c r="BE98"/>
  <c r="BE106"/>
  <c r="BE114"/>
  <c r="BE118"/>
  <c r="BE122"/>
  <c r="BE130"/>
  <c r="J56"/>
  <c r="J59"/>
  <c r="BE135"/>
  <c r="BE147"/>
  <c r="BE102"/>
  <c r="BE125"/>
  <c r="BE140"/>
  <c r="BE144"/>
  <c r="BE150"/>
  <c r="BE153"/>
  <c r="J79" i="4"/>
  <c r="BE88"/>
  <c r="BE93"/>
  <c r="E48"/>
  <c r="J55"/>
  <c r="F82"/>
  <c r="BE102"/>
  <c r="BE110"/>
  <c r="BE122"/>
  <c r="BE125"/>
  <c r="BE149"/>
  <c r="BE154"/>
  <c r="BE166"/>
  <c r="BE97"/>
  <c r="BE106"/>
  <c r="BE129"/>
  <c r="BE134"/>
  <c r="BE159"/>
  <c r="BE163"/>
  <c r="BE114"/>
  <c r="BE118"/>
  <c r="BE139"/>
  <c r="BE144"/>
  <c r="E75" i="3"/>
  <c r="J82"/>
  <c r="BE88"/>
  <c r="BE101"/>
  <c r="BE105"/>
  <c r="BE117"/>
  <c r="BE130"/>
  <c r="BE155"/>
  <c r="BE166"/>
  <c r="BE190"/>
  <c r="J52"/>
  <c r="BE126"/>
  <c r="BE139"/>
  <c r="BE148"/>
  <c r="BE177"/>
  <c r="BE181"/>
  <c r="F55"/>
  <c r="BE97"/>
  <c r="BE110"/>
  <c r="BE122"/>
  <c r="BE151"/>
  <c r="BE92"/>
  <c r="BE134"/>
  <c r="BE144"/>
  <c r="BE161"/>
  <c r="BE172"/>
  <c r="BE185"/>
  <c r="E48" i="2"/>
  <c r="BE116"/>
  <c r="BE124"/>
  <c r="BE128"/>
  <c r="BE132"/>
  <c r="BE156"/>
  <c r="BE168"/>
  <c r="BE183"/>
  <c r="BE186"/>
  <c r="BE191"/>
  <c r="BE196"/>
  <c r="BE201"/>
  <c r="BE208"/>
  <c r="J52"/>
  <c r="F55"/>
  <c r="BE100"/>
  <c r="BE106"/>
  <c r="BE148"/>
  <c r="BE153"/>
  <c r="BE213"/>
  <c r="BE219"/>
  <c r="J84"/>
  <c r="BE112"/>
  <c r="BE120"/>
  <c r="BE137"/>
  <c r="BE216"/>
  <c r="BE222"/>
  <c r="BE90"/>
  <c r="BE94"/>
  <c r="BE141"/>
  <c r="BE162"/>
  <c r="BE173"/>
  <c r="BE179"/>
  <c r="BE205"/>
  <c r="BE227"/>
  <c r="BE231"/>
  <c r="BE235"/>
  <c r="BE240"/>
  <c r="F34" i="3"/>
  <c r="BA56" i="1" s="1"/>
  <c r="J34" i="6"/>
  <c r="AW60" i="1"/>
  <c r="J34" i="3"/>
  <c r="AW56" i="1" s="1"/>
  <c r="F37" i="5"/>
  <c r="BB59" i="1"/>
  <c r="F34" i="4"/>
  <c r="BA58" i="1" s="1"/>
  <c r="F38" i="5"/>
  <c r="BC59" i="1"/>
  <c r="J34" i="2"/>
  <c r="AW55" i="1" s="1"/>
  <c r="F36" i="4"/>
  <c r="BC58" i="1"/>
  <c r="AS54"/>
  <c r="F35" i="4"/>
  <c r="BB58" i="1"/>
  <c r="J36" i="5"/>
  <c r="AW59" i="1"/>
  <c r="F37" i="4"/>
  <c r="BD58" i="1"/>
  <c r="F34" i="6"/>
  <c r="BA60" i="1"/>
  <c r="F36" i="5"/>
  <c r="BA59" i="1"/>
  <c r="F36" i="6"/>
  <c r="BC60" i="1"/>
  <c r="F37" i="3"/>
  <c r="BD56" i="1" s="1"/>
  <c r="F35" i="2"/>
  <c r="BB55" i="1"/>
  <c r="F36" i="2"/>
  <c r="BC55" i="1" s="1"/>
  <c r="F35" i="3"/>
  <c r="BB56" i="1"/>
  <c r="F36" i="3"/>
  <c r="BC56" i="1" s="1"/>
  <c r="F34" i="2"/>
  <c r="BA55" i="1"/>
  <c r="F37" i="6"/>
  <c r="BD60" i="1" s="1"/>
  <c r="J34" i="4"/>
  <c r="AW58" i="1"/>
  <c r="F37" i="2"/>
  <c r="BD55" i="1" s="1"/>
  <c r="F39" i="5"/>
  <c r="BD59" i="1"/>
  <c r="F35" i="6"/>
  <c r="BB60" i="1" s="1"/>
  <c r="T86" i="4" l="1"/>
  <c r="T85" s="1"/>
  <c r="T91" i="5"/>
  <c r="T90" s="1"/>
  <c r="R86" i="3"/>
  <c r="R85" s="1"/>
  <c r="P86"/>
  <c r="P85" s="1"/>
  <c r="AU56" i="1" s="1"/>
  <c r="T83" i="6"/>
  <c r="T82"/>
  <c r="R83"/>
  <c r="R82"/>
  <c r="R86" i="4"/>
  <c r="R85"/>
  <c r="P88" i="2"/>
  <c r="P87"/>
  <c r="AU55" i="1" s="1"/>
  <c r="BK91" i="5"/>
  <c r="J91" s="1"/>
  <c r="J64" s="1"/>
  <c r="BK82" i="6"/>
  <c r="J82"/>
  <c r="J59" s="1"/>
  <c r="BK88" i="2"/>
  <c r="J88" s="1"/>
  <c r="J60" s="1"/>
  <c r="BK86" i="4"/>
  <c r="J86"/>
  <c r="J60" s="1"/>
  <c r="BK86" i="3"/>
  <c r="J86" s="1"/>
  <c r="J60" s="1"/>
  <c r="J84" i="6"/>
  <c r="J61"/>
  <c r="AU57" i="1"/>
  <c r="J33" i="3"/>
  <c r="AV56" i="1" s="1"/>
  <c r="AT56" s="1"/>
  <c r="F33" i="3"/>
  <c r="AZ56" i="1"/>
  <c r="J35" i="5"/>
  <c r="AV59" i="1"/>
  <c r="AT59"/>
  <c r="F33" i="4"/>
  <c r="AZ58" i="1" s="1"/>
  <c r="F35" i="5"/>
  <c r="AZ59" i="1" s="1"/>
  <c r="BC57"/>
  <c r="AY57" s="1"/>
  <c r="F33" i="6"/>
  <c r="AZ60" i="1" s="1"/>
  <c r="BA57"/>
  <c r="AW57" s="1"/>
  <c r="J33" i="2"/>
  <c r="AV55" i="1" s="1"/>
  <c r="AT55" s="1"/>
  <c r="J33" i="6"/>
  <c r="AV60" i="1"/>
  <c r="AT60" s="1"/>
  <c r="BB57"/>
  <c r="AX57" s="1"/>
  <c r="F33" i="2"/>
  <c r="AZ55" i="1" s="1"/>
  <c r="J33" i="4"/>
  <c r="AV58" i="1" s="1"/>
  <c r="AT58" s="1"/>
  <c r="BD57"/>
  <c r="BK85" i="4" l="1"/>
  <c r="J85" s="1"/>
  <c r="J59" s="1"/>
  <c r="BK85" i="3"/>
  <c r="J85"/>
  <c r="J59" s="1"/>
  <c r="BK87" i="2"/>
  <c r="J87" s="1"/>
  <c r="J30" s="1"/>
  <c r="AG55" i="1" s="1"/>
  <c r="BK90" i="5"/>
  <c r="J90" s="1"/>
  <c r="J32" s="1"/>
  <c r="AG59" i="1" s="1"/>
  <c r="AU54"/>
  <c r="BD54"/>
  <c r="W33"/>
  <c r="J30" i="6"/>
  <c r="AG60" i="1" s="1"/>
  <c r="BA54"/>
  <c r="W30"/>
  <c r="BB54"/>
  <c r="W31" s="1"/>
  <c r="BC54"/>
  <c r="AY54"/>
  <c r="AZ57"/>
  <c r="AV57" s="1"/>
  <c r="AT57" s="1"/>
  <c r="J39" i="2" l="1"/>
  <c r="J39" i="6"/>
  <c r="J41" i="5"/>
  <c r="J63"/>
  <c r="J59" i="2"/>
  <c r="AN55" i="1"/>
  <c r="AN60"/>
  <c r="AN59"/>
  <c r="J30" i="4"/>
  <c r="AG58" i="1" s="1"/>
  <c r="AG57" s="1"/>
  <c r="W32"/>
  <c r="AX54"/>
  <c r="J30" i="3"/>
  <c r="AG56" i="1" s="1"/>
  <c r="AW54"/>
  <c r="AK30"/>
  <c r="AZ54"/>
  <c r="W29" s="1"/>
  <c r="J39" i="4" l="1"/>
  <c r="J39" i="3"/>
  <c r="AN56" i="1"/>
  <c r="AN58"/>
  <c r="AN57"/>
  <c r="AG54"/>
  <c r="AK26" s="1"/>
  <c r="AK35" s="1"/>
  <c r="AV54"/>
  <c r="AK29"/>
  <c r="AT54" l="1"/>
  <c r="AN54" s="1"/>
</calcChain>
</file>

<file path=xl/sharedStrings.xml><?xml version="1.0" encoding="utf-8"?>
<sst xmlns="http://schemas.openxmlformats.org/spreadsheetml/2006/main" count="4712" uniqueCount="824">
  <si>
    <t>Export Komplet</t>
  </si>
  <si>
    <t>VZ</t>
  </si>
  <si>
    <t>2.0</t>
  </si>
  <si>
    <t>ZAMOK</t>
  </si>
  <si>
    <t>False</t>
  </si>
  <si>
    <t>{3b1e2219-9fe1-4607-9626-2402ef931b7e}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</si>
  <si>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</si>
  <si>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</si>
  <si>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</si>
  <si>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</si>
  <si>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</si>
  <si>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</si>
  <si>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</si>
  <si>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</si>
  <si>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JAK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</si>
  <si>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</si>
  <si>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</si>
  <si>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Společná zařízení Urbanice - ZP1, ZP2 a ZP3</t>
  </si>
  <si>
    <t>KSO:</t>
  </si>
  <si>
    <t/>
  </si>
  <si>
    <t>CC-CZ:</t>
  </si>
  <si>
    <t>Místo:</t>
  </si>
  <si>
    <t xml:space="preserve"> </t>
  </si>
  <si>
    <t>Datum:</t>
  </si>
  <si>
    <t>10. 6. 2024</t>
  </si>
  <si>
    <t>Zadavatel:</t>
  </si>
  <si>
    <t>IČ:</t>
  </si>
  <si>
    <t>Obec Urbanice</t>
  </si>
  <si>
    <t>DIČ:</t>
  </si>
  <si>
    <t>Účastník: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</si>
  <si>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</si>
  <si>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</si>
  <si>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</si>
  <si>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</si>
  <si>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</si>
  <si>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</si>
  <si>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</si>
  <si>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</si>
  <si>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</si>
  <si>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</si>
  <si>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</si>
  <si>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</si>
  <si>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</si>
  <si>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</si>
  <si>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</si>
  <si>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</si>
  <si>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</si>
  <si>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</si>
  <si>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</si>
  <si>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</si>
  <si>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</si>
  <si>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</si>
  <si>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</si>
  <si>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</si>
  <si>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</si>
  <si>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</si>
  <si>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</si>
  <si>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</si>
  <si>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</si>
  <si>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</si>
  <si>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</si>
  <si>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</si>
  <si>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</si>
  <si>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</si>
  <si>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</si>
  <si>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</si>
  <si>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</si>
  <si>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</si>
  <si>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</si>
  <si>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</si>
  <si>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</si>
  <si>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</si>
  <si>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</si>
  <si>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</si>
  <si>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</si>
  <si>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</si>
  <si>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SO-05</t>
  </si>
  <si>
    <t>Záchytný příkop ZP1</t>
  </si>
  <si>
    <t>STA</t>
  </si>
  <si>
    <t>1</t>
  </si>
  <si>
    <t>{c57222a6-c7dc-4607-b1d8-86b63746cbce}</t>
  </si>
  <si>
    <t>831 1</t>
  </si>
  <si>
    <t>2</t>
  </si>
  <si>
    <t>SO-06</t>
  </si>
  <si>
    <t>Záchytný příkop ZP2</t>
  </si>
  <si>
    <t>{70d16202-20b1-43e4-9cb2-f58bb929839c}</t>
  </si>
  <si>
    <t>SO-07</t>
  </si>
  <si>
    <t>Záchytný příkop ZP3</t>
  </si>
  <si>
    <t>{a677f49d-7b87-4ef1-9c2c-a786625fccc5}</t>
  </si>
  <si>
    <t>Soupis</t>
  </si>
  <si>
    <t>###NOINSERT###</t>
  </si>
  <si>
    <t>SO-07.1</t>
  </si>
  <si>
    <t>Svodný drén ZP3</t>
  </si>
  <si>
    <t>{71ee10dc-0f49-4fd1-bbce-8e8c92005e2d}</t>
  </si>
  <si>
    <t>VON</t>
  </si>
  <si>
    <t>Vedlejší a ostatní náklady</t>
  </si>
  <si>
    <t>{1c295020-087c-4042-81e2-117b8cb0451e}</t>
  </si>
  <si>
    <t>KRYCÍ LIST SOUPISU PRACÍ</t>
  </si>
  <si>
    <t>Objekt:</t>
  </si>
  <si>
    <t>SO-05 - Záchytný příkop ZP1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</si>
  <si>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</si>
  <si>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</si>
  <si>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</si>
  <si>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</si>
  <si>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</si>
  <si>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</si>
  <si>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</si>
  <si>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</si>
  <si>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</si>
  <si>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</si>
  <si>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</si>
  <si>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</si>
  <si>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</si>
  <si>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</si>
  <si>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</si>
  <si>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</si>
  <si>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</si>
  <si>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</si>
  <si>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</si>
  <si>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</si>
  <si>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</si>
  <si>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</si>
  <si>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</si>
  <si>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</si>
  <si>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</si>
  <si>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</si>
  <si>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</si>
  <si>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</si>
  <si>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</si>
  <si>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</si>
  <si>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114203103</t>
  </si>
  <si>
    <t>Rozebrání dlažeb z lomového kamene nebo betonových tvárnic do cementové malty</t>
  </si>
  <si>
    <t>m3</t>
  </si>
  <si>
    <t>CS ÚRS 2024 01</t>
  </si>
  <si>
    <t>4</t>
  </si>
  <si>
    <t>888997963</t>
  </si>
  <si>
    <t>PP</t>
  </si>
  <si>
    <t>Rozebrání dlažeb nebo záhozů s naložením na dopravní prostředek dlažeb z lomového kamene nebo betonových tvárnic do cementové malty se spárami zalitými cementovou maltou</t>
  </si>
  <si>
    <t>Online PSC</t>
  </si>
  <si>
    <t>https://podminky.urs.cz/item/CS_URS_2024_01/114203103</t>
  </si>
  <si>
    <t>VV</t>
  </si>
  <si>
    <t>"stávaj. opevnění L břehu svodnice 1 m2" 1,0*0,25</t>
  </si>
  <si>
    <t>121151103</t>
  </si>
  <si>
    <t>Sejmutí ornice plochy do 100 m2 tl vrstvy do 200 mm strojně</t>
  </si>
  <si>
    <t>m2</t>
  </si>
  <si>
    <t>-765141510</t>
  </si>
  <si>
    <t>Sejmutí ornice strojně při souvislé ploše do 100 m2, tl. vrstvy do 200 mm</t>
  </si>
  <si>
    <t>https://podminky.urs.cz/item/CS_URS_2024_01/121151103</t>
  </si>
  <si>
    <t>P</t>
  </si>
  <si>
    <t>Poznámka k položce:_x000D_
 V cenách jsou započteny i náklady na_x000D_
a) naložení sejmuté ornice na dopravní prostředek_x000D_
b) vodorovné přemístění na hromady v místě upotřebení nebo na dočasné či trvalé skládky na vzdálenost do 50 m a se složením.</t>
  </si>
  <si>
    <t>"ochranný drén - viz. Tabulka kubatur D.1.2.12." 36,0</t>
  </si>
  <si>
    <t>"svodný drén - viz. Tabulka kubatur D.1.2.12." 34,0</t>
  </si>
  <si>
    <t>3</t>
  </si>
  <si>
    <t>131251100</t>
  </si>
  <si>
    <t>Hloubení jam nezapažených v hornině třídy těžitelnosti I skupiny 3 objem do 20 m3 strojně</t>
  </si>
  <si>
    <t>420256987</t>
  </si>
  <si>
    <t>Hloubení nezapažených jam a zářezů strojně s urovnáním dna do předepsaného profilu a spádu v hornině třídy těžitelnosti I skupiny 3 do 20 m3</t>
  </si>
  <si>
    <t>https://podminky.urs.cz/item/CS_URS_2024_01/131251100</t>
  </si>
  <si>
    <t>"opevnění svodnice (vyústění drenáže) - viz. D.1.2.9. " 3,6*6,25*0,5</t>
  </si>
  <si>
    <t>"odpočet rozebrané dlažby" -1,0*0,5</t>
  </si>
  <si>
    <t>"obeton. vyústění drenáž. potrubí" 1,3*1,85*1,2</t>
  </si>
  <si>
    <t>132251103</t>
  </si>
  <si>
    <t>Hloubení rýh nezapažených š do 800 mm v hornině třídy těžitelnosti I skupiny 3 objem do 100 m3 strojně</t>
  </si>
  <si>
    <t>240176769</t>
  </si>
  <si>
    <t>Hloubení nezapažených rýh šířky do 800 mm strojně s urovnáním dna do předepsaného profilu a spádu v hornině třídy těžitelnosti I skupiny 3 přes 50 do 100 m3</t>
  </si>
  <si>
    <t>https://podminky.urs.cz/item/CS_URS_2024_01/132251103</t>
  </si>
  <si>
    <t>"ochranný drén - viz. Tabulka kubatur D.1.2.12." 40,0</t>
  </si>
  <si>
    <t>"svodný drén - viz. Tabulka kubatur D.1.2.12." 32,0</t>
  </si>
  <si>
    <t>"prahy - viz. D.1.2.9." (5,7+6,8)*0,3*0,5</t>
  </si>
  <si>
    <t>5</t>
  </si>
  <si>
    <t>162651112</t>
  </si>
  <si>
    <t>Vodorovné přemístění přes 4 000 do 5000 m výkopku/sypaniny z horniny třídy těžitelnosti I skupiny 1 až 3</t>
  </si>
  <si>
    <t>1017847423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</si>
  <si>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</si>
  <si>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https://podminky.urs.cz/item/CS_URS_2024_01/162651112</t>
  </si>
  <si>
    <t>"přebytečná zemina" 13,6+73,9-1,3</t>
  </si>
  <si>
    <t>6</t>
  </si>
  <si>
    <t>162751137</t>
  </si>
  <si>
    <t>Vodorovné přemístění přes 9 000 do 10000 m výkopku/sypaniny z horniny třídy těžitelnosti II skupiny 4 a 5</t>
  </si>
  <si>
    <t>-1798999229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</si>
  <si>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</si>
  <si>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https://podminky.urs.cz/item/CS_URS_2024_01/162751137</t>
  </si>
  <si>
    <t>"stávaj. opevnění L břehu svodnice" 0,25</t>
  </si>
  <si>
    <t>7</t>
  </si>
  <si>
    <t>162751139</t>
  </si>
  <si>
    <t>Příplatek k vodorovnému přemístění výkopku/sypaniny z horniny třídy těžitelnosti II skupiny 4 a 5 ZKD 1000 m přes 10000 m</t>
  </si>
  <si>
    <t>-823760706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</si>
  <si>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</si>
  <si>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https://podminky.urs.cz/item/CS_URS_2024_01/162751139</t>
  </si>
  <si>
    <t>20*0,25</t>
  </si>
  <si>
    <t>8</t>
  </si>
  <si>
    <t>167151101</t>
  </si>
  <si>
    <t>Nakládání výkopku z hornin třídy těžitelnosti I skupiny 1 až 3 do 100 m3</t>
  </si>
  <si>
    <t>502343497</t>
  </si>
  <si>
    <t>Nakládání, skládání a překládání neulehlého výkopku nebo sypaniny strojně nakládání, množství do 100 m3, z horniny třídy těžitelnosti I, skupiny 1 až 3</t>
  </si>
  <si>
    <t>https://podminky.urs.cz/item/CS_URS_2024_01/167151101</t>
  </si>
  <si>
    <t>"přebytečná zemina" 13,6-1,3</t>
  </si>
  <si>
    <t>9</t>
  </si>
  <si>
    <t>171201231</t>
  </si>
  <si>
    <t>Poplatek za uložení zeminy a kamení na recyklační skládce (skládkovné) kód odpadu 17 05 04</t>
  </si>
  <si>
    <t>t</t>
  </si>
  <si>
    <t>-920200697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</si>
  <si>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</si>
  <si>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</si>
  <si>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>"kam. dlažba z L břehu svodnice" 0,25*2,5</t>
  </si>
  <si>
    <t>10</t>
  </si>
  <si>
    <t>171251201</t>
  </si>
  <si>
    <t>Uložení sypaniny na skládky nebo meziskládky</t>
  </si>
  <si>
    <t>333982294</t>
  </si>
  <si>
    <t>Uložení sypaniny na skládky nebo meziskládky bez hutnění s upravením uložené sypaniny do předepsaného tvaru</t>
  </si>
  <si>
    <t>https://podminky.urs.cz/item/CS_URS_2024_01/171251201</t>
  </si>
  <si>
    <t>"kam. dlažba z L břehu svodnice" 0,25</t>
  </si>
  <si>
    <t>"přebytečná zemina na mezideponii" 86,2</t>
  </si>
  <si>
    <t>11</t>
  </si>
  <si>
    <t>174151101</t>
  </si>
  <si>
    <t>Zásyp jam, šachet rýh nebo kolem objektů sypaninou se zhutněním</t>
  </si>
  <si>
    <t>-1138720123</t>
  </si>
  <si>
    <t>Zásyp sypaninou z jakékoliv horniny strojně s uložením výkopku ve vrstvách se zhutněním jam, šachet, rýh nebo kolem objektů v těchto vykopávkách</t>
  </si>
  <si>
    <t>https://podminky.urs.cz/item/CS_URS_2024_01/174151101</t>
  </si>
  <si>
    <t>"obeton. vyústění drenáž. potrubí" 1,3*0,6*1,2+1,85*0,3*0,65</t>
  </si>
  <si>
    <t>181351003</t>
  </si>
  <si>
    <t>Rozprostření ornice tl vrstvy do 200 mm pl do 100 m2 v rovině nebo ve svahu do 1:5 strojně</t>
  </si>
  <si>
    <t>852104246</t>
  </si>
  <si>
    <t>Rozprostření a urovnání ornice v rovině nebo ve svahu sklonu do 1:5 strojně při souvislé ploše do 100 m2, tl. vrstvy do 200 mm</t>
  </si>
  <si>
    <t>https://podminky.urs.cz/item/CS_URS_2024_01/181351003</t>
  </si>
  <si>
    <t>Poznámka k položce:_x000D_
V ceně jsou započteny i náklady na případné nutné přemístění hromad nebo dočasných skládek na místo spotřeby ze vzdálenosti do 50 m.</t>
  </si>
  <si>
    <t>"přebytečná ornice" (70,0*0,2-70,0*0,1)/0,1</t>
  </si>
  <si>
    <t>13</t>
  </si>
  <si>
    <t>181411121</t>
  </si>
  <si>
    <t>Založení lučního trávníku výsevem pl do 1000 m2 v rovině a ve svahu do 1:5</t>
  </si>
  <si>
    <t>-429851054</t>
  </si>
  <si>
    <t>Založení trávníku na půdě předem připravené plochy do 1000 m2 výsevem včetně utažení lučního v rovině nebo na svahu do 1:5</t>
  </si>
  <si>
    <t>https://podminky.urs.cz/item/CS_URS_2024_01/181411121</t>
  </si>
  <si>
    <t>14</t>
  </si>
  <si>
    <t>M</t>
  </si>
  <si>
    <t>00572470</t>
  </si>
  <si>
    <t>osivo směs travní univerzál</t>
  </si>
  <si>
    <t>kg</t>
  </si>
  <si>
    <t>727058433</t>
  </si>
  <si>
    <t>70,0*0,02*1,03</t>
  </si>
  <si>
    <t>15</t>
  </si>
  <si>
    <t>181951112</t>
  </si>
  <si>
    <t>Úprava pláně v hornině třídy těžitelnosti I skupiny 1 až 3 se zhutněním strojně</t>
  </si>
  <si>
    <t>603666063</t>
  </si>
  <si>
    <t>Úprava pláně vyrovnáním výškových rozdílů strojně v hornině třídy těžitelnosti I, skupiny 1 až 3 se zhutněním</t>
  </si>
  <si>
    <t>https://podminky.urs.cz/item/CS_URS_2024_01/181951112</t>
  </si>
  <si>
    <t>Zakládání</t>
  </si>
  <si>
    <t>16</t>
  </si>
  <si>
    <t>211561111</t>
  </si>
  <si>
    <t>Výplň odvodňovacích žeber nebo trativodů kamenivem hrubým drceným frakce 4 až 16 mm</t>
  </si>
  <si>
    <t>1311563558</t>
  </si>
  <si>
    <t>Výplň kamenivem do rýh odvodňovacích žeber nebo trativodů bez zhutnění, s úpravou povrchu výplně kamenivem hrubým drceným frakce 4 až 16 mm</t>
  </si>
  <si>
    <t>https://podminky.urs.cz/item/CS_URS_2024_01/211561111</t>
  </si>
  <si>
    <t>Poznámka k položce:_x000D_
kamenivo fr. 8-16 mm</t>
  </si>
  <si>
    <t>"ochranný drén - viz. Tabulka kubatur D.1.2.12." 42,0</t>
  </si>
  <si>
    <t>17</t>
  </si>
  <si>
    <t>212755218</t>
  </si>
  <si>
    <t>Trativody z drenážních trubek plastových flexibilních D 200 mm bez lože</t>
  </si>
  <si>
    <t>m</t>
  </si>
  <si>
    <t>1106504266</t>
  </si>
  <si>
    <t>Trativody bez lože z drenážních trubek plastových flexibilních D 200 mm</t>
  </si>
  <si>
    <t>https://podminky.urs.cz/item/CS_URS_2024_01/212755218</t>
  </si>
  <si>
    <t>"ochranný drén - viz. TZ D.1.2.1." 60,26</t>
  </si>
  <si>
    <t>"svodný drén - viz. TZ D.1.2.1." 56,04</t>
  </si>
  <si>
    <t>18</t>
  </si>
  <si>
    <t>274322511</t>
  </si>
  <si>
    <t>Základové pasy ze ŽB se zvýšenými nároky na prostředí tř. C 25/30</t>
  </si>
  <si>
    <t>1491095816</t>
  </si>
  <si>
    <t>Základy z betonu železového (bez výztuže) pasy z betonu se zvýšenými nároky na prostředí tř. C 25/30</t>
  </si>
  <si>
    <t>https://podminky.urs.cz/item/CS_URS_2024_01/274322511</t>
  </si>
  <si>
    <t>Poznámka k položce:_x000D_
C 25/30 XF3, XA1_x000D_
prahy - betonáž přímo do výkopu bez bednění - + 3,5%</t>
  </si>
  <si>
    <t>"prahy - viz. D.1.2.9." (5,7+6,8)*0,3*1,0*1,035</t>
  </si>
  <si>
    <t>"obeton. vyústění drenáže - viz. D.1.2.9." 1,62*1,25*0,6+0,5*1,25*0,6+2*0,62*0,6/2*0,25</t>
  </si>
  <si>
    <t>19</t>
  </si>
  <si>
    <t>274351121</t>
  </si>
  <si>
    <t>Zřízení bednění základových pasů rovného</t>
  </si>
  <si>
    <t>-1626928578</t>
  </si>
  <si>
    <t>Bednění základů pasů rovné zřízení</t>
  </si>
  <si>
    <t>https://podminky.urs.cz/item/CS_URS_2024_01/274351121</t>
  </si>
  <si>
    <t>"obeton. vyústění drenáže - viz. D.1.2.9." (1,62+1,25)*2*0,6+(0,5+1,25)*2*0,6+4*0,62*0,6/2-0,25*0,6*2</t>
  </si>
  <si>
    <t>20</t>
  </si>
  <si>
    <t>274351122</t>
  </si>
  <si>
    <t>Odstranění bednění základových pasů rovného</t>
  </si>
  <si>
    <t>679294869</t>
  </si>
  <si>
    <t>Bednění základů pasů rovné odstranění</t>
  </si>
  <si>
    <t>https://podminky.urs.cz/item/CS_URS_2024_01/274351122</t>
  </si>
  <si>
    <t>274362021</t>
  </si>
  <si>
    <t>Výztuž základových pasů svařovanými sítěmi Kari</t>
  </si>
  <si>
    <t>1814666311</t>
  </si>
  <si>
    <t>Výztuž základů pasů ze svařovaných sítí z drátů typu KARI</t>
  </si>
  <si>
    <t>https://podminky.urs.cz/item/CS_URS_2024_01/274362021</t>
  </si>
  <si>
    <t>"prahy+obeton. vyústění drenáže - viz. D.1.2.9." 177,6*0,001</t>
  </si>
  <si>
    <t>Vodorovné konstrukce</t>
  </si>
  <si>
    <t>22</t>
  </si>
  <si>
    <t>451314111</t>
  </si>
  <si>
    <t>Podklad pod dlažbu z betonu prostého C 20/25 tl přes 200 do 250 mm</t>
  </si>
  <si>
    <t>-2035841519</t>
  </si>
  <si>
    <t>Podklad pod dlažbu z betonu prostého bez zvýšených nároků na prostředí tř. C 20/25 tl. přes 200 do 250 mm</t>
  </si>
  <si>
    <t>https://podminky.urs.cz/item/CS_URS_2024_01/451314111</t>
  </si>
  <si>
    <t>Poznámka k položce:_x000D_
C 12/15 X0</t>
  </si>
  <si>
    <t>"opevnění svodnice - viz. D.1.2.9." 3,0*5,3-1,25*1,2</t>
  </si>
  <si>
    <t>23</t>
  </si>
  <si>
    <t>465513227</t>
  </si>
  <si>
    <t>Dlažba z lomového kamene na cementovou maltu s vyspárováním tl 250 mm pro hráze</t>
  </si>
  <si>
    <t>1192510986</t>
  </si>
  <si>
    <t>Dlažba z lomového kamene lomařsky upraveného na cementovou maltu, s vyspárováním cementovou maltou, tl. kamene 250 mm</t>
  </si>
  <si>
    <t>https://podminky.urs.cz/item/CS_URS_2024_01/465513227</t>
  </si>
  <si>
    <t>Trubní vedení</t>
  </si>
  <si>
    <t>24</t>
  </si>
  <si>
    <t>891352421</t>
  </si>
  <si>
    <t>Montáž koncových klapek PE-HD na kolmou stěnu DN 200</t>
  </si>
  <si>
    <t>kus</t>
  </si>
  <si>
    <t>-67703935</t>
  </si>
  <si>
    <t>Montáž kanalizačních armatur na potrubí koncových klapek PE-HD na kolmou stěnu DN 200</t>
  </si>
  <si>
    <t>https://podminky.urs.cz/item/CS_URS_2024_01/891352421</t>
  </si>
  <si>
    <t>"vyústění drenáže - viz. D.1.2.9. " 1</t>
  </si>
  <si>
    <t>25</t>
  </si>
  <si>
    <t>42283004</t>
  </si>
  <si>
    <t>klapka koncová PE-HD na kolmou betonovou stěnu DN 200</t>
  </si>
  <si>
    <t>1778501819</t>
  </si>
  <si>
    <t>Poznámka k položce:_x000D_
V ceně je zahrnuta sada pro ukotvení.</t>
  </si>
  <si>
    <t>26</t>
  </si>
  <si>
    <t>895111141</t>
  </si>
  <si>
    <t>Drenážní šachtice normální z betonových dílců DN 1000 mm hloubky do 0,5 m</t>
  </si>
  <si>
    <t>89246182</t>
  </si>
  <si>
    <t>https://podminky.urs.cz/item/CS_URS_2024_01/895111141</t>
  </si>
  <si>
    <t>"šachty (ochranný drén) - viz. D.1.2.2." 2</t>
  </si>
  <si>
    <t>"šachty (svodný drén) - viz. D.1.2.3." 2</t>
  </si>
  <si>
    <t>27</t>
  </si>
  <si>
    <t>895111149</t>
  </si>
  <si>
    <t>Příplatek ZKD 0,5 m hloubky drenážní šachtice DN 1000 mm</t>
  </si>
  <si>
    <t>-1506530581</t>
  </si>
  <si>
    <t>Drenážní šachtice normální z betonových dílců DN 1000 mm Příplatek k ceně za každých dalších i započatých 0,5 m hloubky</t>
  </si>
  <si>
    <t>https://podminky.urs.cz/item/CS_URS_2024_01/895111149</t>
  </si>
  <si>
    <t>28</t>
  </si>
  <si>
    <t>899104112</t>
  </si>
  <si>
    <t>Osazení poklopů litinových, ocelových nebo železobetonových včetně rámů pro třídu zatížení D400, E600</t>
  </si>
  <si>
    <t>1756136385</t>
  </si>
  <si>
    <t>https://podminky.urs.cz/item/CS_URS_2024_01/899104112</t>
  </si>
  <si>
    <t>29</t>
  </si>
  <si>
    <t>59224662</t>
  </si>
  <si>
    <t>poklop pro drenážní šachtu, beton 500x500x130mm</t>
  </si>
  <si>
    <t>21861247</t>
  </si>
  <si>
    <t>Ostatní konstrukce a práce, bourání</t>
  </si>
  <si>
    <t>30</t>
  </si>
  <si>
    <t>965042221</t>
  </si>
  <si>
    <t>Bourání podkladů pod dlažby nebo mazanin betonových nebo z litého asfaltu tl přes 100 mm pl do 1 m2</t>
  </si>
  <si>
    <t>1019345081</t>
  </si>
  <si>
    <t>Bourání mazanin betonových nebo z litého asfaltu tl. přes 100 mm, plochy do 1 m2</t>
  </si>
  <si>
    <t>https://podminky.urs.cz/item/CS_URS_2024_01/965042221</t>
  </si>
  <si>
    <t>"stávaj. opevnění L břehu svodnice 1 m2 (lože dlažby)" 1,0*0,25</t>
  </si>
  <si>
    <t>997</t>
  </si>
  <si>
    <t>Přesun sutě</t>
  </si>
  <si>
    <t>31</t>
  </si>
  <si>
    <t>997013501</t>
  </si>
  <si>
    <t>Odvoz suti a vybouraných hmot na skládku nebo meziskládku do 1 km se složením</t>
  </si>
  <si>
    <t>-2019941963</t>
  </si>
  <si>
    <t>Odvoz suti a vybouraných hmot na skládku nebo meziskládku se složením, na vzdálenost do 1 km</t>
  </si>
  <si>
    <t>https://podminky.urs.cz/item/CS_URS_2024_01/997013501</t>
  </si>
  <si>
    <t>"betonové lože dlažby" 0,550</t>
  </si>
  <si>
    <t>32</t>
  </si>
  <si>
    <t>997013509</t>
  </si>
  <si>
    <t>Příplatek k odvozu suti a vybouraných hmot na skládku ZKD 1 km přes 1 km</t>
  </si>
  <si>
    <t>69686861</t>
  </si>
  <si>
    <t>Odvoz suti a vybouraných hmot na skládku nebo meziskládku se složením, na vzdálenost Příplatek k ceně za každý další započatý 1 km přes 1 km</t>
  </si>
  <si>
    <t>https://podminky.urs.cz/item/CS_URS_2024_01/997013509</t>
  </si>
  <si>
    <t>29*0,550</t>
  </si>
  <si>
    <t>33</t>
  </si>
  <si>
    <t>997013861</t>
  </si>
  <si>
    <t>Poplatek za uložení stavebního odpadu na recyklační skládce (skládkovné) z prostého betonu kód odpadu 17 01 01</t>
  </si>
  <si>
    <t>1284203619</t>
  </si>
  <si>
    <t>Poplatek za uložení stavebního odpadu na recyklační skládce (skládkovné) z prostého betonu zatříděného do Katalogu odpadů pod kódem 17 01 01</t>
  </si>
  <si>
    <t>https://podminky.urs.cz/item/CS_URS_2024_01/997013861</t>
  </si>
  <si>
    <t>998</t>
  </si>
  <si>
    <t>Přesun hmot</t>
  </si>
  <si>
    <t>34</t>
  </si>
  <si>
    <t>998312021</t>
  </si>
  <si>
    <t>Přesun hmot pro odvodnění drenáží s výplní rýh</t>
  </si>
  <si>
    <t>-2002226769</t>
  </si>
  <si>
    <t>Přesun hmot pro odvodnění drenáží s výplní rýh dopravní vzdálenost do 1 000 m</t>
  </si>
  <si>
    <t>https://podminky.urs.cz/item/CS_URS_2024_01/998312021</t>
  </si>
  <si>
    <t>SO-06 - Záchytný příkop ZP2</t>
  </si>
  <si>
    <t>946773726</t>
  </si>
  <si>
    <t>"stávaj. opevnění dna svodnice - viz. D.1.2.10." 13,5*0,6*0,25</t>
  </si>
  <si>
    <t>121151113</t>
  </si>
  <si>
    <t>Sejmutí ornice plochy do 500 m2 tl vrstvy do 200 mm strojně</t>
  </si>
  <si>
    <t>-1567719236</t>
  </si>
  <si>
    <t>Sejmutí ornice strojně při souvislé ploše přes 100 do 500 m2, tl. vrstvy do 200 mm</t>
  </si>
  <si>
    <t>https://podminky.urs.cz/item/CS_URS_2024_01/121151113</t>
  </si>
  <si>
    <t>"příkop - viz. Tabulka kubatur D.1.2.13." 264,0</t>
  </si>
  <si>
    <t>122251101</t>
  </si>
  <si>
    <t>Odkopávky a prokopávky nezapažené v hornině třídy těžitelnosti I skupiny 3 objem do 20 m3 strojně</t>
  </si>
  <si>
    <t>1392199971</t>
  </si>
  <si>
    <t>Odkopávky a prokopávky nezapažené strojně v hornině třídy těžitelnosti I skupiny 3 do 20 m3</t>
  </si>
  <si>
    <t>https://podminky.urs.cz/item/CS_URS_2024_01/122251101</t>
  </si>
  <si>
    <t>"odstranění hromady zeminy - viz. Tabulka kubatur D.1.2.13." 7,5</t>
  </si>
  <si>
    <t>125253101</t>
  </si>
  <si>
    <t>Vykopávky melioračních kanálů pro meliorace zemědělské v hornině třídy těžitelnosti I skupiny 3</t>
  </si>
  <si>
    <t>780707812</t>
  </si>
  <si>
    <t>Vykopávky melioračních kanálů přívodních (závlahových) nebo odpadních pro jakoukoliv šířku kanálu, jeho hloubku a množství vykopávky pro zemědělské meliorace v hornině třídy těžitelnosti I skupiny 3</t>
  </si>
  <si>
    <t>https://podminky.urs.cz/item/CS_URS_2024_01/125253101</t>
  </si>
  <si>
    <t>"příkop - viz. Tabulka kubatur D.1.2.13." 73,0</t>
  </si>
  <si>
    <t>131213701</t>
  </si>
  <si>
    <t>Hloubení nezapažených jam v soudržných horninách třídy těžitelnosti I skupiny 3 ručně</t>
  </si>
  <si>
    <t>-1754925225</t>
  </si>
  <si>
    <t>Hloubení nezapažených jam ručně s urovnáním dna do předepsaného profilu a spádu v hornině třídy těžitelnosti I skupiny 3 soudržných</t>
  </si>
  <si>
    <t>https://podminky.urs.cz/item/CS_URS_2024_01/131213701</t>
  </si>
  <si>
    <t>Poznámka k položce:_x000D_
Z důvodu blízkosti stávajícího napouštěcího objektu se 20% výkopových prací pro opevnění svodnice provede ručně, 80% strojně.</t>
  </si>
  <si>
    <t>"pro opevnění svodnice vč. napojení příkopu - viz. D.1.2.10. (20%)" (9,2*5,0+2,8*3,6)*0,6*0,2</t>
  </si>
  <si>
    <t>131251102</t>
  </si>
  <si>
    <t>Hloubení jam nezapažených v hornině třídy těžitelnosti I skupiny 3 objem do 50 m3 strojně</t>
  </si>
  <si>
    <t>80431599</t>
  </si>
  <si>
    <t>Hloubení nezapažených jam a zářezů strojně s urovnáním dna do předepsaného profilu a spádu v hornině třídy těžitelnosti I skupiny 3 přes 20 do 50 m3</t>
  </si>
  <si>
    <t>https://podminky.urs.cz/item/CS_URS_2024_01/131251102</t>
  </si>
  <si>
    <t>"pro opevnění svodnice vč. napojení příkopu - viz. D.1.2.10. (80%)" (9,2*5,0+2,8*3,6)*0,6*0,8</t>
  </si>
  <si>
    <t>"prahy - D.1.2.10." (6,0+5,6)*1,6*0,8</t>
  </si>
  <si>
    <t>"odpočet bourání stáv. opevnění" -2,0</t>
  </si>
  <si>
    <t>-949766641</t>
  </si>
  <si>
    <t>"odstranění hromady zeminy" 7,5</t>
  </si>
  <si>
    <t>"přebytečná zemina" 73,0+6,7+39,8</t>
  </si>
  <si>
    <t>1700122199</t>
  </si>
  <si>
    <t>"stávaj. opevnění dna svodnice" 2,0</t>
  </si>
  <si>
    <t>479962145</t>
  </si>
  <si>
    <t>20*2,0</t>
  </si>
  <si>
    <t>2091749497</t>
  </si>
  <si>
    <t>"stávaj. dlažba ze dna svodnice" 2,0*2,5</t>
  </si>
  <si>
    <t>-1521444742</t>
  </si>
  <si>
    <t>"stávaj. dlažba ze dna svodnice" 2,0</t>
  </si>
  <si>
    <t>"přebytečná zemina na mezideponii" 127,0</t>
  </si>
  <si>
    <t>181351103</t>
  </si>
  <si>
    <t>Rozprostření ornice tl vrstvy do 200 mm pl přes 100 do 500 m2 v rovině nebo ve svahu do 1:5 strojně</t>
  </si>
  <si>
    <t>-1348304613</t>
  </si>
  <si>
    <t>Rozprostření a urovnání ornice v rovině nebo ve svahu sklonu do 1:5 strojně při souvislé ploše přes 100 do 500 m2, tl. vrstvy do 200 mm</t>
  </si>
  <si>
    <t>https://podminky.urs.cz/item/CS_URS_2024_01/181351103</t>
  </si>
  <si>
    <t>"přebytečná ornice" (264,0*0,2-287,0*0,1)/0,1</t>
  </si>
  <si>
    <t>181411123</t>
  </si>
  <si>
    <t>Založení lučního trávníku výsevem pl do 1000 m2 ve svahu přes 1:2 do 1:1</t>
  </si>
  <si>
    <t>-1096605339</t>
  </si>
  <si>
    <t>Založení trávníku na půdě předem připravené plochy do 1000 m2 výsevem včetně utažení lučního na svahu přes 1:2 do 1:1</t>
  </si>
  <si>
    <t>https://podminky.urs.cz/item/CS_URS_2024_01/181411123</t>
  </si>
  <si>
    <t>"příkop - viz. Tabulka kubatur D.1.2.13. (svahy+dno)" 255,0+32,0</t>
  </si>
  <si>
    <t>2000540581</t>
  </si>
  <si>
    <t>287,0*0,02*1,03</t>
  </si>
  <si>
    <t>182151111</t>
  </si>
  <si>
    <t>Svahování v zářezech v hornině třídy těžitelnosti I skupiny 1 až 3 strojně</t>
  </si>
  <si>
    <t>1491922511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</si>
  <si>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</si>
  <si>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https://podminky.urs.cz/item/CS_URS_2024_01/182151111</t>
  </si>
  <si>
    <t>"příkop - viz. Tabulka kubatur D.1.2.13. (svahy+dno)" 247,0+42,0</t>
  </si>
  <si>
    <t>182351123</t>
  </si>
  <si>
    <t>Rozprostření ornice pl přes 100 do 500 m2 ve svahu přes 1:5 tl vrstvy do 200 mm strojně</t>
  </si>
  <si>
    <t>261240442</t>
  </si>
  <si>
    <t>Rozprostření a urovnání ornice ve svahu sklonu přes 1:5 strojně při souvislé ploše přes 100 do 500 m2, tl. vrstvy do 200 mm</t>
  </si>
  <si>
    <t>https://podminky.urs.cz/item/CS_URS_2024_01/182351123</t>
  </si>
  <si>
    <t>452218010</t>
  </si>
  <si>
    <t>Zajišťovací práh z upraveného lomového kamene na sucho</t>
  </si>
  <si>
    <t>992924848</t>
  </si>
  <si>
    <t>Zajišťovací práh z upraveného lomového kamene na dně a ve svahu melioračních kanálů, s patkami nebo bez patek s dlažbovitou úpravou viditelných ploch na sucho</t>
  </si>
  <si>
    <t>https://podminky.urs.cz/item/CS_URS_2024_01/452218010</t>
  </si>
  <si>
    <t>Poznámka k položce:_x000D_
- lom. kámen zrno 200 kg</t>
  </si>
  <si>
    <t>463212111</t>
  </si>
  <si>
    <t>Rovnanina z lomového kamene upraveného s vyklínováním spár úlomky kamene</t>
  </si>
  <si>
    <t>-396569568</t>
  </si>
  <si>
    <t>Rovnanina z lomového kamene upraveného, tříděného jakékoliv tloušťky rovnaniny s vyklínováním spár a dutin úlomky kamene</t>
  </si>
  <si>
    <t>https://podminky.urs.cz/item/CS_URS_2024_01/463212111</t>
  </si>
  <si>
    <t>Poznámka k položce:_x000D_
Opevnění zaústění příkopu ZP3 je řešeno v SO-07.</t>
  </si>
  <si>
    <t>"opevnění svodnice vč. napojení příkopu - viz. D.1.2.10." (9,2*5,0+2,8*3,6)*0,6</t>
  </si>
  <si>
    <t>965042241</t>
  </si>
  <si>
    <t>Bourání podkladů pod dlažby nebo mazanin betonových nebo z litého asfaltu tl přes 100 mm pl přes 4 m2</t>
  </si>
  <si>
    <t>-1018269715</t>
  </si>
  <si>
    <t>Bourání mazanin betonových nebo z litého asfaltu tl. přes 100 mm, plochy přes 4 m2</t>
  </si>
  <si>
    <t>https://podminky.urs.cz/item/CS_URS_2024_01/965042241</t>
  </si>
  <si>
    <t>"stávaj. opevnění dna svodnice (lože dlažby) - viz. D.1.2.10." 13,5*0,6*0,15</t>
  </si>
  <si>
    <t>935047302</t>
  </si>
  <si>
    <t>"betonové lože dlažby" 2,673</t>
  </si>
  <si>
    <t>1273022479</t>
  </si>
  <si>
    <t>29*2,673</t>
  </si>
  <si>
    <t>-1988149581</t>
  </si>
  <si>
    <t>998318011</t>
  </si>
  <si>
    <t>Přesun hmot pro meliorační kanály</t>
  </si>
  <si>
    <t>-618141325</t>
  </si>
  <si>
    <t>Přesun hmot pro meliorační kanály dopravní vzdálenost do 1 000 m</t>
  </si>
  <si>
    <t>https://podminky.urs.cz/item/CS_URS_2024_01/998318011</t>
  </si>
  <si>
    <t>SO-07 - Záchytný příkop ZP3</t>
  </si>
  <si>
    <t>121151123</t>
  </si>
  <si>
    <t>Sejmutí ornice plochy přes 500 m2 tl vrstvy do 200 mm strojně</t>
  </si>
  <si>
    <t>-914430368</t>
  </si>
  <si>
    <t>Sejmutí ornice strojně při souvislé ploše přes 500 m2, tl. vrstvy do 200 mm</t>
  </si>
  <si>
    <t>https://podminky.urs.cz/item/CS_URS_2024_01/121151123</t>
  </si>
  <si>
    <t>Poznámka k položce:_x000D_
V cenách jsou započteny i náklady na_x000D_
a) naložení sejmuté ornice na dopravní prostředek_x000D_
b) vodorovné přemístění na hromady v místě upotřebení nebo na dočasné či trvalé skládky na vzdálenost do 50 m a se složením.</t>
  </si>
  <si>
    <t>"příkop - viz. Tabulka kubatur D.1.2.14." 1262,0</t>
  </si>
  <si>
    <t>-145786867</t>
  </si>
  <si>
    <t>"příkop - viz. Tabulka kubatur D.1.2.14." 577,0</t>
  </si>
  <si>
    <t>2141121225</t>
  </si>
  <si>
    <t>"opevnění napojení příkopu do svodnice - viz. D.1.2.10. " 1,2*3,6*0,6</t>
  </si>
  <si>
    <t>"opevnění příkopu (vyústění drenáže DN 300) - viz. D.1.2.11. " 3,6*4,25*0,5</t>
  </si>
  <si>
    <t>-1420097989</t>
  </si>
  <si>
    <t>"prahy - viz. D.1.2.11." 3,8*0,3*0,5*2</t>
  </si>
  <si>
    <t>1201508758</t>
  </si>
  <si>
    <t>"přebytečná zemina" 577,0+10,2+1,1</t>
  </si>
  <si>
    <t>108500749</t>
  </si>
  <si>
    <t>"přebytečná zemina na mezideponii" 588,3</t>
  </si>
  <si>
    <t>181351113</t>
  </si>
  <si>
    <t>Rozprostření ornice tl vrstvy do 200 mm pl přes 500 m2 v rovině nebo ve svahu do 1:5 strojně</t>
  </si>
  <si>
    <t>-40100643</t>
  </si>
  <si>
    <t>Rozprostření a urovnání ornice v rovině nebo ve svahu sklonu do 1:5 strojně při souvislé ploše přes 500 m2, tl. vrstvy do 200 mm</t>
  </si>
  <si>
    <t>https://podminky.urs.cz/item/CS_URS_2024_01/181351113</t>
  </si>
  <si>
    <t>"přebytečná ornice" (1262,0*0,2-1417,0*0,1)/0,1</t>
  </si>
  <si>
    <t>181451123</t>
  </si>
  <si>
    <t>Založení lučního trávníku výsevem pl přes 1000 m2 ve svahu přes 1:2 do 1:1</t>
  </si>
  <si>
    <t>1643154948</t>
  </si>
  <si>
    <t>Založení trávníku na půdě předem připravené plochy přes 1000 m2 výsevem včetně utažení lučního na svahu přes 1:2 do 1:1</t>
  </si>
  <si>
    <t>https://podminky.urs.cz/item/CS_URS_2024_01/181451123</t>
  </si>
  <si>
    <t>"příkop - viz. Tabulka kubatur D.1.2.14. (svahy+dno)" 1232,0+185,0</t>
  </si>
  <si>
    <t>2123590704</t>
  </si>
  <si>
    <t>1417,0*0,02*1,03</t>
  </si>
  <si>
    <t>1100386396</t>
  </si>
  <si>
    <t>"příkop - viz. Tabulka kubatur D.1.2.14. (svahy+dno)" 1232,0+208,0</t>
  </si>
  <si>
    <t>182351133</t>
  </si>
  <si>
    <t>Rozprostření ornice pl přes 500 m2 ve svahu přes 1:5 tl vrstvy do 200 mm strojně</t>
  </si>
  <si>
    <t>-848078845</t>
  </si>
  <si>
    <t>Rozprostření a urovnání ornice ve svahu sklonu přes 1:5 strojně při souvislé ploše přes 500 m2, tl. vrstvy do 200 mm</t>
  </si>
  <si>
    <t>https://podminky.urs.cz/item/CS_URS_2024_01/182351133</t>
  </si>
  <si>
    <t>-926830791</t>
  </si>
  <si>
    <t>Poznámka k položce:_x000D_
C 25/30 XF3, XA1_x000D_
- betonáž přímo do výkopu bez bednění - + 3,5%</t>
  </si>
  <si>
    <t>"prahy - viz. D.1.2.11." 3,8*0,3*1,0*2*1,035</t>
  </si>
  <si>
    <t>1184038189</t>
  </si>
  <si>
    <t>"prahy - viz. D.1.2.11." 74,9*0,001</t>
  </si>
  <si>
    <t>1174015085</t>
  </si>
  <si>
    <t>"opevnění příkopu (vyústění drenáže DN 300) - viz. D.1.2.11. " 3,0*4,25</t>
  </si>
  <si>
    <t>1090394962</t>
  </si>
  <si>
    <t>1984372345</t>
  </si>
  <si>
    <t>891375321</t>
  </si>
  <si>
    <t>Montáž zpětných klapek DN 300</t>
  </si>
  <si>
    <t>266436932</t>
  </si>
  <si>
    <t>Montáž vodovodních armatur na potrubí zpětných klapek DN 300</t>
  </si>
  <si>
    <t>https://podminky.urs.cz/item/CS_URS_2024_01/891375321</t>
  </si>
  <si>
    <t>"vyústění drenáže DN 300 - viz. TZ D.1.2.1. + D.1.2.11. " 1</t>
  </si>
  <si>
    <t>42285108</t>
  </si>
  <si>
    <t>klapka koncová PE-HD na PVC a PE-HD odpadní potrubí DN 315</t>
  </si>
  <si>
    <t>1723214673</t>
  </si>
  <si>
    <t>2022764432</t>
  </si>
  <si>
    <t>Soupis:</t>
  </si>
  <si>
    <t>SO-07.1 - Svodný drén ZP3</t>
  </si>
  <si>
    <t>-179939632</t>
  </si>
  <si>
    <t>"svodný drén - viz. Tabulka kubatur D.1.2.14." 69,0</t>
  </si>
  <si>
    <t>-1993302062</t>
  </si>
  <si>
    <t>"svodný drén - viz. Tabulka kubatur D.1.2.14." 83,0</t>
  </si>
  <si>
    <t>-1194949002</t>
  </si>
  <si>
    <t>"přebytečná zemina" 83,0</t>
  </si>
  <si>
    <t>-27273936</t>
  </si>
  <si>
    <t>"přebytečná zemina na mezideponii" 83,0</t>
  </si>
  <si>
    <t>-1022799980</t>
  </si>
  <si>
    <t>1069199336</t>
  </si>
  <si>
    <t>"přebytečná ornice" (69,0*0,2-69,0*0,1)/0,1</t>
  </si>
  <si>
    <t>800537444</t>
  </si>
  <si>
    <t>1725102927</t>
  </si>
  <si>
    <t>69,0*0,02*1,03</t>
  </si>
  <si>
    <t>788986008</t>
  </si>
  <si>
    <t>-777842166</t>
  </si>
  <si>
    <t>"svodný drén - viz. Tabulka kubatur D.1.2.14." 79,0</t>
  </si>
  <si>
    <t>-1457770074</t>
  </si>
  <si>
    <t>"svodný drén - viz. TZ D.1.2.1." 121,47</t>
  </si>
  <si>
    <t>267674377</t>
  </si>
  <si>
    <t>"šachty (svodný drén) - viz. D.1.2.8." 4</t>
  </si>
  <si>
    <t>-1283820487</t>
  </si>
  <si>
    <t>1951959364</t>
  </si>
  <si>
    <t>-148028717</t>
  </si>
  <si>
    <t>786724642</t>
  </si>
  <si>
    <t>VON - Vedlejší a ostatní náklady</t>
  </si>
  <si>
    <t>VRN - Vedlejší rozpočtové náklady</t>
  </si>
  <si>
    <t xml:space="preserve">    VRN3 - Vedlejší náklady</t>
  </si>
  <si>
    <t xml:space="preserve">    VRN9 - Ostatní náklady</t>
  </si>
  <si>
    <t>VRN</t>
  </si>
  <si>
    <t>Vedlejší rozpočtové náklady</t>
  </si>
  <si>
    <t>VRN3</t>
  </si>
  <si>
    <t>Vedlejší náklady</t>
  </si>
  <si>
    <t>031002000</t>
  </si>
  <si>
    <t>Zařízení staveniště</t>
  </si>
  <si>
    <t>soubor</t>
  </si>
  <si>
    <t>1024</t>
  </si>
  <si>
    <t>-621071810</t>
  </si>
  <si>
    <t xml:space="preserve">Zřízení zařízení staveniště a jeho následné odstranění. </t>
  </si>
  <si>
    <t>Poznámka k položce:_x000D_
Zřízení zařízení staveniště, oplocení prostoru a jejich následné odstranění. Zajištění přístupu k jednotlivým úsekům stavby za účelem provádění a uvedení do původního stavu po ukončení stavby, náhrada za dočasné zábory ploch. Zřízení a odstranění případných sjezdů, nájezdů, lávek přes výkopy, zajištění výkopů zábradlím. Zřízení čistících zón před výjezdem z obvodu staveniště. Zajištění bezpečnosti práce a ochrany životního prostředí. Ochrana dřevin před mechanickým poškozením dle ČSN 83 9061, všeobecná ochrana živočichů._x000D_
Povrchy dotčené přístupem a dočasným záborem (manipulační plochy) budou před zahájením stavby zdokumentovány a po dokončení stavebních prací uvedeny do původního stavu včetně obnovy původního travního porostu.</t>
  </si>
  <si>
    <t>031002003</t>
  </si>
  <si>
    <t xml:space="preserve">Provozní vlivy - práce v ochranném pásmu </t>
  </si>
  <si>
    <t>-1387643688</t>
  </si>
  <si>
    <t>Poznámka k položce:_x000D_
- ochranné pásmo nadzemního vedení NN</t>
  </si>
  <si>
    <t>VRN9</t>
  </si>
  <si>
    <t>Ostatní náklady</t>
  </si>
  <si>
    <t>090001000</t>
  </si>
  <si>
    <t xml:space="preserve">Geodetické vytýčení před zahájením realizace 
stavebních prací </t>
  </si>
  <si>
    <t>-166354430</t>
  </si>
  <si>
    <t>Poznámka k položce:_x000D_
záchytné příkopy dl. 112 a 375 m, drenáže dl. 60+56+121 m</t>
  </si>
  <si>
    <t>090002000</t>
  </si>
  <si>
    <t xml:space="preserve">Zajištění ochrany a vytýčení podzemních inženýrských sítí </t>
  </si>
  <si>
    <t>-373310434</t>
  </si>
  <si>
    <t>Poznámka k položce:_x000D_
Zajištění ochrany a vytýčení podzemních inženýrských sítí uvedených v projektové dokumentaci dle podmínek z dokladové části projektu (např. neprovozovaná síť Cetin)
.</t>
  </si>
  <si>
    <t>091003000</t>
  </si>
  <si>
    <t>Geodetické práce po výstavbě</t>
  </si>
  <si>
    <t>262144</t>
  </si>
  <si>
    <t>-1739841948</t>
  </si>
  <si>
    <t>Poznámka k položce:_x000D_
Geodetické zaměření skutečně provedeného díla pro kolaudační řízení.
 3x v grafické (tištěné) podobě a 1x v digitálním vyhotovení.</t>
  </si>
  <si>
    <t>091204000</t>
  </si>
  <si>
    <t>Dokumentace skutečného provedení stavby</t>
  </si>
  <si>
    <t>-955265231</t>
  </si>
  <si>
    <t>Poznámka k položce:_x000D_
Vypracování projektové dokumentace skutečného provedení díla 3x v grafické (tištěné) podobě a 1x v digitálním vyhotovení.</t>
  </si>
  <si>
    <t>091404000</t>
  </si>
  <si>
    <t>Zkoušky, atesty a revize podle ČSN a případných jiných právních nebo technických předpisů</t>
  </si>
  <si>
    <t>-1262636569</t>
  </si>
  <si>
    <t>Poznámka k položce:_x000D_
Zajištění všech ostatních nezbytných zkoušek, atestů a revizí podle ČSN a případných jiných právních nebo technických předpisů platných v době provádění a předání díla, kterými bude prokázáno dosažení předepsané kvality a předepsaných technických parametrů díla.</t>
  </si>
  <si>
    <t>091405000</t>
  </si>
  <si>
    <t xml:space="preserve">Náhrada porušených drenáží </t>
  </si>
  <si>
    <t>-454124009</t>
  </si>
  <si>
    <t>Náhrada porušených drenáží</t>
  </si>
  <si>
    <t xml:space="preserve">Poznámka k položce:_x000D_
V ceně je zahrnuto 5 m drenážní trubky vč. spojek, výkop, hutněný zásyp vytěženou zeminou, lože a obsyp štěrkopískem._x000D_
</t>
  </si>
  <si>
    <t>091406000</t>
  </si>
  <si>
    <t>Publicita projektu - informační tabule</t>
  </si>
  <si>
    <t>ks</t>
  </si>
  <si>
    <t>1515497146</t>
  </si>
  <si>
    <t xml:space="preserve">Poznámka k položce:_x000D_
Zhotovení a instalace prezentační cedule._x000D_
</t>
  </si>
  <si>
    <t>091604000</t>
  </si>
  <si>
    <t>Zpracování povodňového plánu stavby dle §71 zákona č. 254/2001 Sb. včetně zajištění schválení příslušnými orgány správy a Povodím Labe, státní podnik</t>
  </si>
  <si>
    <t>1742315219</t>
  </si>
  <si>
    <t xml:space="preserve">Poznámka k položce:_x000D_
Zpracování povodňového plánu stavby dle §71 zákona č. 254/2001 Sb. včetně zajištění schválení příslušnými orgány správy a Povodím Labe, státní podnik_x000D_
</t>
  </si>
  <si>
    <t>091704000</t>
  </si>
  <si>
    <t>Vypracování Plánu opatření pro případ havárie</t>
  </si>
  <si>
    <t>-1897153563</t>
  </si>
  <si>
    <t xml:space="preserve">Poznámka k položce:_x000D_
Zhotovitelem vypracovaný Plán opatření pro případ úniku závadných látek (např. ropné produkty, cementové výluhy, odpadní vody z těsnících clon,atd.)_x000D_
_x000D_
</t>
  </si>
  <si>
    <t>091806000</t>
  </si>
  <si>
    <t>Zajištění všech nezbytných průzkumů nutných pro řádné provádění a dokončení díla</t>
  </si>
  <si>
    <t>-277478504</t>
  </si>
  <si>
    <t>Poznámka k položce:_x000D_
- předběžný záchranný archeologický výzku</t>
  </si>
  <si>
    <t>091806001</t>
  </si>
  <si>
    <t>Analýza všech druhů odpadů ukládaných na skládku</t>
  </si>
  <si>
    <t>124509694</t>
  </si>
  <si>
    <t>Poznámka k položce:_x000D_
Před uložením odpadů na skládku je nutné doložit analýzy všech druhů odpadů dodávaných na skládku a současně vypracovat Základní popis odpadu na základě výsledků těchto zkoušek odpadu. Nedílnou součástí protokolu o zkoušce musí být také protokol o odběru vzorku a doložení akreditace příslušné laboratoře.</t>
  </si>
  <si>
    <t>092504001</t>
  </si>
  <si>
    <t>Zajištění průzkumu staveniště zaměřeného na výskyt zvláště chráněných živočichů a rostlin a jejich odborného transferu</t>
  </si>
  <si>
    <t>-1217970449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</si>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</sst>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67151101" TargetMode="External"/><Relationship Id="rId13" Type="http://schemas.openxmlformats.org/officeDocument/2006/relationships/hyperlink" Target="https://podminky.urs.cz/item/CS_URS_2024_01/181411121" TargetMode="External"/><Relationship Id="rId18" Type="http://schemas.openxmlformats.org/officeDocument/2006/relationships/hyperlink" Target="https://podminky.urs.cz/item/CS_URS_2024_01/274351121" TargetMode="External"/><Relationship Id="rId26" Type="http://schemas.openxmlformats.org/officeDocument/2006/relationships/hyperlink" Target="https://podminky.urs.cz/item/CS_URS_2024_01/899104112" TargetMode="External"/><Relationship Id="rId3" Type="http://schemas.openxmlformats.org/officeDocument/2006/relationships/hyperlink" Target="https://podminky.urs.cz/item/CS_URS_2024_01/131251100" TargetMode="External"/><Relationship Id="rId21" Type="http://schemas.openxmlformats.org/officeDocument/2006/relationships/hyperlink" Target="https://podminky.urs.cz/item/CS_URS_2024_01/451314111" TargetMode="External"/><Relationship Id="rId7" Type="http://schemas.openxmlformats.org/officeDocument/2006/relationships/hyperlink" Target="https://podminky.urs.cz/item/CS_URS_2024_01/162751139" TargetMode="External"/><Relationship Id="rId12" Type="http://schemas.openxmlformats.org/officeDocument/2006/relationships/hyperlink" Target="https://podminky.urs.cz/item/CS_URS_2024_01/181351003" TargetMode="External"/><Relationship Id="rId17" Type="http://schemas.openxmlformats.org/officeDocument/2006/relationships/hyperlink" Target="https://podminky.urs.cz/item/CS_URS_2024_01/274322511" TargetMode="External"/><Relationship Id="rId25" Type="http://schemas.openxmlformats.org/officeDocument/2006/relationships/hyperlink" Target="https://podminky.urs.cz/item/CS_URS_2024_01/895111149" TargetMode="External"/><Relationship Id="rId2" Type="http://schemas.openxmlformats.org/officeDocument/2006/relationships/hyperlink" Target="https://podminky.urs.cz/item/CS_URS_2024_01/121151103" TargetMode="External"/><Relationship Id="rId16" Type="http://schemas.openxmlformats.org/officeDocument/2006/relationships/hyperlink" Target="https://podminky.urs.cz/item/CS_URS_2024_01/212755218" TargetMode="External"/><Relationship Id="rId20" Type="http://schemas.openxmlformats.org/officeDocument/2006/relationships/hyperlink" Target="https://podminky.urs.cz/item/CS_URS_2024_01/274362021" TargetMode="External"/><Relationship Id="rId29" Type="http://schemas.openxmlformats.org/officeDocument/2006/relationships/hyperlink" Target="https://podminky.urs.cz/item/CS_URS_2024_01/997013509" TargetMode="External"/><Relationship Id="rId1" Type="http://schemas.openxmlformats.org/officeDocument/2006/relationships/hyperlink" Target="https://podminky.urs.cz/item/CS_URS_2024_01/114203103" TargetMode="External"/><Relationship Id="rId6" Type="http://schemas.openxmlformats.org/officeDocument/2006/relationships/hyperlink" Target="https://podminky.urs.cz/item/CS_URS_2024_01/162751137" TargetMode="External"/><Relationship Id="rId11" Type="http://schemas.openxmlformats.org/officeDocument/2006/relationships/hyperlink" Target="https://podminky.urs.cz/item/CS_URS_2024_01/174151101" TargetMode="External"/><Relationship Id="rId24" Type="http://schemas.openxmlformats.org/officeDocument/2006/relationships/hyperlink" Target="https://podminky.urs.cz/item/CS_URS_2024_01/895111141" TargetMode="External"/><Relationship Id="rId32" Type="http://schemas.openxmlformats.org/officeDocument/2006/relationships/drawing" Target="../drawings/drawing2.xml"/><Relationship Id="rId5" Type="http://schemas.openxmlformats.org/officeDocument/2006/relationships/hyperlink" Target="https://podminky.urs.cz/item/CS_URS_2024_01/162651112" TargetMode="External"/><Relationship Id="rId15" Type="http://schemas.openxmlformats.org/officeDocument/2006/relationships/hyperlink" Target="https://podminky.urs.cz/item/CS_URS_2024_01/211561111" TargetMode="External"/><Relationship Id="rId23" Type="http://schemas.openxmlformats.org/officeDocument/2006/relationships/hyperlink" Target="https://podminky.urs.cz/item/CS_URS_2024_01/891352421" TargetMode="External"/><Relationship Id="rId28" Type="http://schemas.openxmlformats.org/officeDocument/2006/relationships/hyperlink" Target="https://podminky.urs.cz/item/CS_URS_2024_01/997013501" TargetMode="External"/><Relationship Id="rId10" Type="http://schemas.openxmlformats.org/officeDocument/2006/relationships/hyperlink" Target="https://podminky.urs.cz/item/CS_URS_2024_01/171251201" TargetMode="External"/><Relationship Id="rId19" Type="http://schemas.openxmlformats.org/officeDocument/2006/relationships/hyperlink" Target="https://podminky.urs.cz/item/CS_URS_2024_01/274351122" TargetMode="External"/><Relationship Id="rId31" Type="http://schemas.openxmlformats.org/officeDocument/2006/relationships/hyperlink" Target="https://podminky.urs.cz/item/CS_URS_2024_01/998312021" TargetMode="External"/><Relationship Id="rId4" Type="http://schemas.openxmlformats.org/officeDocument/2006/relationships/hyperlink" Target="https://podminky.urs.cz/item/CS_URS_2024_01/132251103" TargetMode="External"/><Relationship Id="rId9" Type="http://schemas.openxmlformats.org/officeDocument/2006/relationships/hyperlink" Target="https://podminky.urs.cz/item/CS_URS_2024_01/171201231" TargetMode="External"/><Relationship Id="rId14" Type="http://schemas.openxmlformats.org/officeDocument/2006/relationships/hyperlink" Target="https://podminky.urs.cz/item/CS_URS_2024_01/181951112" TargetMode="External"/><Relationship Id="rId22" Type="http://schemas.openxmlformats.org/officeDocument/2006/relationships/hyperlink" Target="https://podminky.urs.cz/item/CS_URS_2024_01/465513227" TargetMode="External"/><Relationship Id="rId27" Type="http://schemas.openxmlformats.org/officeDocument/2006/relationships/hyperlink" Target="https://podminky.urs.cz/item/CS_URS_2024_01/965042221" TargetMode="External"/><Relationship Id="rId30" Type="http://schemas.openxmlformats.org/officeDocument/2006/relationships/hyperlink" Target="https://podminky.urs.cz/item/CS_URS_2024_01/99701386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62751137" TargetMode="External"/><Relationship Id="rId13" Type="http://schemas.openxmlformats.org/officeDocument/2006/relationships/hyperlink" Target="https://podminky.urs.cz/item/CS_URS_2024_01/181411123" TargetMode="External"/><Relationship Id="rId18" Type="http://schemas.openxmlformats.org/officeDocument/2006/relationships/hyperlink" Target="https://podminky.urs.cz/item/CS_URS_2024_01/965042241" TargetMode="External"/><Relationship Id="rId3" Type="http://schemas.openxmlformats.org/officeDocument/2006/relationships/hyperlink" Target="https://podminky.urs.cz/item/CS_URS_2024_01/122251101" TargetMode="External"/><Relationship Id="rId21" Type="http://schemas.openxmlformats.org/officeDocument/2006/relationships/hyperlink" Target="https://podminky.urs.cz/item/CS_URS_2024_01/997013861" TargetMode="External"/><Relationship Id="rId7" Type="http://schemas.openxmlformats.org/officeDocument/2006/relationships/hyperlink" Target="https://podminky.urs.cz/item/CS_URS_2024_01/162651112" TargetMode="External"/><Relationship Id="rId12" Type="http://schemas.openxmlformats.org/officeDocument/2006/relationships/hyperlink" Target="https://podminky.urs.cz/item/CS_URS_2024_01/181351103" TargetMode="External"/><Relationship Id="rId17" Type="http://schemas.openxmlformats.org/officeDocument/2006/relationships/hyperlink" Target="https://podminky.urs.cz/item/CS_URS_2024_01/463212111" TargetMode="External"/><Relationship Id="rId2" Type="http://schemas.openxmlformats.org/officeDocument/2006/relationships/hyperlink" Target="https://podminky.urs.cz/item/CS_URS_2024_01/121151113" TargetMode="External"/><Relationship Id="rId16" Type="http://schemas.openxmlformats.org/officeDocument/2006/relationships/hyperlink" Target="https://podminky.urs.cz/item/CS_URS_2024_01/452218010" TargetMode="External"/><Relationship Id="rId20" Type="http://schemas.openxmlformats.org/officeDocument/2006/relationships/hyperlink" Target="https://podminky.urs.cz/item/CS_URS_2024_01/997013509" TargetMode="External"/><Relationship Id="rId1" Type="http://schemas.openxmlformats.org/officeDocument/2006/relationships/hyperlink" Target="https://podminky.urs.cz/item/CS_URS_2024_01/114203103" TargetMode="External"/><Relationship Id="rId6" Type="http://schemas.openxmlformats.org/officeDocument/2006/relationships/hyperlink" Target="https://podminky.urs.cz/item/CS_URS_2024_01/131251102" TargetMode="External"/><Relationship Id="rId11" Type="http://schemas.openxmlformats.org/officeDocument/2006/relationships/hyperlink" Target="https://podminky.urs.cz/item/CS_URS_2024_01/171251201" TargetMode="External"/><Relationship Id="rId5" Type="http://schemas.openxmlformats.org/officeDocument/2006/relationships/hyperlink" Target="https://podminky.urs.cz/item/CS_URS_2024_01/131213701" TargetMode="External"/><Relationship Id="rId15" Type="http://schemas.openxmlformats.org/officeDocument/2006/relationships/hyperlink" Target="https://podminky.urs.cz/item/CS_URS_2024_01/182351123" TargetMode="External"/><Relationship Id="rId23" Type="http://schemas.openxmlformats.org/officeDocument/2006/relationships/drawing" Target="../drawings/drawing3.xml"/><Relationship Id="rId10" Type="http://schemas.openxmlformats.org/officeDocument/2006/relationships/hyperlink" Target="https://podminky.urs.cz/item/CS_URS_2024_01/171201231" TargetMode="External"/><Relationship Id="rId19" Type="http://schemas.openxmlformats.org/officeDocument/2006/relationships/hyperlink" Target="https://podminky.urs.cz/item/CS_URS_2024_01/997013501" TargetMode="External"/><Relationship Id="rId4" Type="http://schemas.openxmlformats.org/officeDocument/2006/relationships/hyperlink" Target="https://podminky.urs.cz/item/CS_URS_2024_01/125253101" TargetMode="External"/><Relationship Id="rId9" Type="http://schemas.openxmlformats.org/officeDocument/2006/relationships/hyperlink" Target="https://podminky.urs.cz/item/CS_URS_2024_01/162751139" TargetMode="External"/><Relationship Id="rId14" Type="http://schemas.openxmlformats.org/officeDocument/2006/relationships/hyperlink" Target="https://podminky.urs.cz/item/CS_URS_2024_01/182151111" TargetMode="External"/><Relationship Id="rId22" Type="http://schemas.openxmlformats.org/officeDocument/2006/relationships/hyperlink" Target="https://podminky.urs.cz/item/CS_URS_2024_01/99831801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81451123" TargetMode="External"/><Relationship Id="rId13" Type="http://schemas.openxmlformats.org/officeDocument/2006/relationships/hyperlink" Target="https://podminky.urs.cz/item/CS_URS_2024_01/451314111" TargetMode="External"/><Relationship Id="rId18" Type="http://schemas.openxmlformats.org/officeDocument/2006/relationships/drawing" Target="../drawings/drawing4.xml"/><Relationship Id="rId3" Type="http://schemas.openxmlformats.org/officeDocument/2006/relationships/hyperlink" Target="https://podminky.urs.cz/item/CS_URS_2024_01/131251100" TargetMode="External"/><Relationship Id="rId7" Type="http://schemas.openxmlformats.org/officeDocument/2006/relationships/hyperlink" Target="https://podminky.urs.cz/item/CS_URS_2024_01/181351113" TargetMode="External"/><Relationship Id="rId12" Type="http://schemas.openxmlformats.org/officeDocument/2006/relationships/hyperlink" Target="https://podminky.urs.cz/item/CS_URS_2024_01/274362021" TargetMode="External"/><Relationship Id="rId17" Type="http://schemas.openxmlformats.org/officeDocument/2006/relationships/hyperlink" Target="https://podminky.urs.cz/item/CS_URS_2024_01/998318011" TargetMode="External"/><Relationship Id="rId2" Type="http://schemas.openxmlformats.org/officeDocument/2006/relationships/hyperlink" Target="https://podminky.urs.cz/item/CS_URS_2024_01/125253101" TargetMode="External"/><Relationship Id="rId16" Type="http://schemas.openxmlformats.org/officeDocument/2006/relationships/hyperlink" Target="https://podminky.urs.cz/item/CS_URS_2024_01/891375321" TargetMode="External"/><Relationship Id="rId1" Type="http://schemas.openxmlformats.org/officeDocument/2006/relationships/hyperlink" Target="https://podminky.urs.cz/item/CS_URS_2024_01/121151123" TargetMode="External"/><Relationship Id="rId6" Type="http://schemas.openxmlformats.org/officeDocument/2006/relationships/hyperlink" Target="https://podminky.urs.cz/item/CS_URS_2024_01/171251201" TargetMode="External"/><Relationship Id="rId11" Type="http://schemas.openxmlformats.org/officeDocument/2006/relationships/hyperlink" Target="https://podminky.urs.cz/item/CS_URS_2024_01/274322511" TargetMode="External"/><Relationship Id="rId5" Type="http://schemas.openxmlformats.org/officeDocument/2006/relationships/hyperlink" Target="https://podminky.urs.cz/item/CS_URS_2024_01/162651112" TargetMode="External"/><Relationship Id="rId15" Type="http://schemas.openxmlformats.org/officeDocument/2006/relationships/hyperlink" Target="https://podminky.urs.cz/item/CS_URS_2024_01/465513227" TargetMode="External"/><Relationship Id="rId10" Type="http://schemas.openxmlformats.org/officeDocument/2006/relationships/hyperlink" Target="https://podminky.urs.cz/item/CS_URS_2024_01/182351133" TargetMode="External"/><Relationship Id="rId4" Type="http://schemas.openxmlformats.org/officeDocument/2006/relationships/hyperlink" Target="https://podminky.urs.cz/item/CS_URS_2024_01/132251103" TargetMode="External"/><Relationship Id="rId9" Type="http://schemas.openxmlformats.org/officeDocument/2006/relationships/hyperlink" Target="https://podminky.urs.cz/item/CS_URS_2024_01/182151111" TargetMode="External"/><Relationship Id="rId14" Type="http://schemas.openxmlformats.org/officeDocument/2006/relationships/hyperlink" Target="https://podminky.urs.cz/item/CS_URS_2024_01/46321211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81951112" TargetMode="External"/><Relationship Id="rId13" Type="http://schemas.openxmlformats.org/officeDocument/2006/relationships/hyperlink" Target="https://podminky.urs.cz/item/CS_URS_2024_01/899104112" TargetMode="External"/><Relationship Id="rId3" Type="http://schemas.openxmlformats.org/officeDocument/2006/relationships/hyperlink" Target="https://podminky.urs.cz/item/CS_URS_2024_01/162651112" TargetMode="External"/><Relationship Id="rId7" Type="http://schemas.openxmlformats.org/officeDocument/2006/relationships/hyperlink" Target="https://podminky.urs.cz/item/CS_URS_2024_01/181411121" TargetMode="External"/><Relationship Id="rId12" Type="http://schemas.openxmlformats.org/officeDocument/2006/relationships/hyperlink" Target="https://podminky.urs.cz/item/CS_URS_2024_01/895111149" TargetMode="External"/><Relationship Id="rId2" Type="http://schemas.openxmlformats.org/officeDocument/2006/relationships/hyperlink" Target="https://podminky.urs.cz/item/CS_URS_2024_01/132251103" TargetMode="External"/><Relationship Id="rId1" Type="http://schemas.openxmlformats.org/officeDocument/2006/relationships/hyperlink" Target="https://podminky.urs.cz/item/CS_URS_2024_01/121151123" TargetMode="External"/><Relationship Id="rId6" Type="http://schemas.openxmlformats.org/officeDocument/2006/relationships/hyperlink" Target="https://podminky.urs.cz/item/CS_URS_2024_01/181351113" TargetMode="External"/><Relationship Id="rId11" Type="http://schemas.openxmlformats.org/officeDocument/2006/relationships/hyperlink" Target="https://podminky.urs.cz/item/CS_URS_2024_01/895111141" TargetMode="External"/><Relationship Id="rId5" Type="http://schemas.openxmlformats.org/officeDocument/2006/relationships/hyperlink" Target="https://podminky.urs.cz/item/CS_URS_2024_01/181351003" TargetMode="External"/><Relationship Id="rId15" Type="http://schemas.openxmlformats.org/officeDocument/2006/relationships/drawing" Target="../drawings/drawing5.xml"/><Relationship Id="rId10" Type="http://schemas.openxmlformats.org/officeDocument/2006/relationships/hyperlink" Target="https://podminky.urs.cz/item/CS_URS_2024_01/212755218" TargetMode="External"/><Relationship Id="rId4" Type="http://schemas.openxmlformats.org/officeDocument/2006/relationships/hyperlink" Target="https://podminky.urs.cz/item/CS_URS_2024_01/171251201" TargetMode="External"/><Relationship Id="rId9" Type="http://schemas.openxmlformats.org/officeDocument/2006/relationships/hyperlink" Target="https://podminky.urs.cz/item/CS_URS_2024_01/211561111" TargetMode="External"/><Relationship Id="rId14" Type="http://schemas.openxmlformats.org/officeDocument/2006/relationships/hyperlink" Target="https://podminky.urs.cz/item/CS_URS_2024_01/998318011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2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54"/>
      <c r="AS2" s="354"/>
      <c r="AT2" s="354"/>
      <c r="AU2" s="354"/>
      <c r="AV2" s="354"/>
      <c r="AW2" s="354"/>
      <c r="AX2" s="354"/>
      <c r="AY2" s="354"/>
      <c r="AZ2" s="354"/>
      <c r="BA2" s="354"/>
      <c r="BB2" s="354"/>
      <c r="BC2" s="354"/>
      <c r="BD2" s="354"/>
      <c r="BE2" s="354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38" t="s">
        <v>14</v>
      </c>
      <c r="L5" s="339"/>
      <c r="M5" s="339"/>
      <c r="N5" s="339"/>
      <c r="O5" s="339"/>
      <c r="P5" s="339"/>
      <c r="Q5" s="339"/>
      <c r="R5" s="339"/>
      <c r="S5" s="339"/>
      <c r="T5" s="339"/>
      <c r="U5" s="339"/>
      <c r="V5" s="339"/>
      <c r="W5" s="339"/>
      <c r="X5" s="339"/>
      <c r="Y5" s="339"/>
      <c r="Z5" s="339"/>
      <c r="AA5" s="339"/>
      <c r="AB5" s="339"/>
      <c r="AC5" s="339"/>
      <c r="AD5" s="339"/>
      <c r="AE5" s="339"/>
      <c r="AF5" s="339"/>
      <c r="AG5" s="339"/>
      <c r="AH5" s="339"/>
      <c r="AI5" s="339"/>
      <c r="AJ5" s="339"/>
      <c r="AK5" s="339"/>
      <c r="AL5" s="339"/>
      <c r="AM5" s="339"/>
      <c r="AN5" s="339"/>
      <c r="AO5" s="339"/>
      <c r="AP5" s="22"/>
      <c r="AQ5" s="22"/>
      <c r="AR5" s="20"/>
      <c r="BE5" s="335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40" t="s">
        <v>17</v>
      </c>
      <c r="L6" s="339"/>
      <c r="M6" s="339"/>
      <c r="N6" s="339"/>
      <c r="O6" s="339"/>
      <c r="P6" s="339"/>
      <c r="Q6" s="339"/>
      <c r="R6" s="339"/>
      <c r="S6" s="339"/>
      <c r="T6" s="339"/>
      <c r="U6" s="339"/>
      <c r="V6" s="339"/>
      <c r="W6" s="339"/>
      <c r="X6" s="339"/>
      <c r="Y6" s="339"/>
      <c r="Z6" s="339"/>
      <c r="AA6" s="339"/>
      <c r="AB6" s="339"/>
      <c r="AC6" s="339"/>
      <c r="AD6" s="339"/>
      <c r="AE6" s="339"/>
      <c r="AF6" s="339"/>
      <c r="AG6" s="339"/>
      <c r="AH6" s="339"/>
      <c r="AI6" s="339"/>
      <c r="AJ6" s="339"/>
      <c r="AK6" s="339"/>
      <c r="AL6" s="339"/>
      <c r="AM6" s="339"/>
      <c r="AN6" s="339"/>
      <c r="AO6" s="339"/>
      <c r="AP6" s="22"/>
      <c r="AQ6" s="22"/>
      <c r="AR6" s="20"/>
      <c r="BE6" s="336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36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36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36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36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36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36"/>
      <c r="BS12" s="17" t="s">
        <v>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30</v>
      </c>
      <c r="AO13" s="22"/>
      <c r="AP13" s="22"/>
      <c r="AQ13" s="22"/>
      <c r="AR13" s="20"/>
      <c r="BE13" s="336"/>
      <c r="BS13" s="17" t="s">
        <v>6</v>
      </c>
    </row>
    <row r="14" spans="1:74" ht="12.75">
      <c r="B14" s="21"/>
      <c r="C14" s="22"/>
      <c r="D14" s="22"/>
      <c r="E14" s="341" t="s">
        <v>30</v>
      </c>
      <c r="F14" s="342"/>
      <c r="G14" s="342"/>
      <c r="H14" s="342"/>
      <c r="I14" s="342"/>
      <c r="J14" s="342"/>
      <c r="K14" s="342"/>
      <c r="L14" s="342"/>
      <c r="M14" s="342"/>
      <c r="N14" s="342"/>
      <c r="O14" s="342"/>
      <c r="P14" s="342"/>
      <c r="Q14" s="342"/>
      <c r="R14" s="342"/>
      <c r="S14" s="342"/>
      <c r="T14" s="342"/>
      <c r="U14" s="342"/>
      <c r="V14" s="342"/>
      <c r="W14" s="342"/>
      <c r="X14" s="342"/>
      <c r="Y14" s="342"/>
      <c r="Z14" s="342"/>
      <c r="AA14" s="342"/>
      <c r="AB14" s="342"/>
      <c r="AC14" s="342"/>
      <c r="AD14" s="342"/>
      <c r="AE14" s="342"/>
      <c r="AF14" s="342"/>
      <c r="AG14" s="342"/>
      <c r="AH14" s="342"/>
      <c r="AI14" s="342"/>
      <c r="AJ14" s="342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336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36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36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36"/>
      <c r="BS17" s="17" t="s">
        <v>33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36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36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36"/>
      <c r="BS20" s="17" t="s">
        <v>33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36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36"/>
    </row>
    <row r="23" spans="1:71" s="1" customFormat="1" ht="47.25" customHeight="1">
      <c r="B23" s="21"/>
      <c r="C23" s="22"/>
      <c r="D23" s="22"/>
      <c r="E23" s="343" t="s">
        <v>36</v>
      </c>
      <c r="F23" s="343"/>
      <c r="G23" s="343"/>
      <c r="H23" s="343"/>
      <c r="I23" s="343"/>
      <c r="J23" s="343"/>
      <c r="K23" s="343"/>
      <c r="L23" s="343"/>
      <c r="M23" s="343"/>
      <c r="N23" s="343"/>
      <c r="O23" s="343"/>
      <c r="P23" s="343"/>
      <c r="Q23" s="343"/>
      <c r="R23" s="343"/>
      <c r="S23" s="343"/>
      <c r="T23" s="343"/>
      <c r="U23" s="343"/>
      <c r="V23" s="343"/>
      <c r="W23" s="343"/>
      <c r="X23" s="343"/>
      <c r="Y23" s="343"/>
      <c r="Z23" s="343"/>
      <c r="AA23" s="343"/>
      <c r="AB23" s="343"/>
      <c r="AC23" s="343"/>
      <c r="AD23" s="343"/>
      <c r="AE23" s="343"/>
      <c r="AF23" s="343"/>
      <c r="AG23" s="343"/>
      <c r="AH23" s="343"/>
      <c r="AI23" s="343"/>
      <c r="AJ23" s="343"/>
      <c r="AK23" s="343"/>
      <c r="AL23" s="343"/>
      <c r="AM23" s="343"/>
      <c r="AN23" s="343"/>
      <c r="AO23" s="22"/>
      <c r="AP23" s="22"/>
      <c r="AQ23" s="22"/>
      <c r="AR23" s="20"/>
      <c r="BE23" s="336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36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36"/>
    </row>
    <row r="26" spans="1:71" s="2" customFormat="1" ht="25.9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44">
        <f>ROUND(AG54,2)</f>
        <v>0</v>
      </c>
      <c r="AL26" s="345"/>
      <c r="AM26" s="345"/>
      <c r="AN26" s="345"/>
      <c r="AO26" s="345"/>
      <c r="AP26" s="36"/>
      <c r="AQ26" s="36"/>
      <c r="AR26" s="39"/>
      <c r="BE26" s="336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36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46" t="s">
        <v>38</v>
      </c>
      <c r="M28" s="346"/>
      <c r="N28" s="346"/>
      <c r="O28" s="346"/>
      <c r="P28" s="346"/>
      <c r="Q28" s="36"/>
      <c r="R28" s="36"/>
      <c r="S28" s="36"/>
      <c r="T28" s="36"/>
      <c r="U28" s="36"/>
      <c r="V28" s="36"/>
      <c r="W28" s="346" t="s">
        <v>39</v>
      </c>
      <c r="X28" s="346"/>
      <c r="Y28" s="346"/>
      <c r="Z28" s="346"/>
      <c r="AA28" s="346"/>
      <c r="AB28" s="346"/>
      <c r="AC28" s="346"/>
      <c r="AD28" s="346"/>
      <c r="AE28" s="346"/>
      <c r="AF28" s="36"/>
      <c r="AG28" s="36"/>
      <c r="AH28" s="36"/>
      <c r="AI28" s="36"/>
      <c r="AJ28" s="36"/>
      <c r="AK28" s="346" t="s">
        <v>40</v>
      </c>
      <c r="AL28" s="346"/>
      <c r="AM28" s="346"/>
      <c r="AN28" s="346"/>
      <c r="AO28" s="346"/>
      <c r="AP28" s="36"/>
      <c r="AQ28" s="36"/>
      <c r="AR28" s="39"/>
      <c r="BE28" s="336"/>
    </row>
    <row r="29" spans="1:71" s="3" customFormat="1" ht="14.45" customHeight="1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349">
        <v>0.21</v>
      </c>
      <c r="M29" s="348"/>
      <c r="N29" s="348"/>
      <c r="O29" s="348"/>
      <c r="P29" s="348"/>
      <c r="Q29" s="41"/>
      <c r="R29" s="41"/>
      <c r="S29" s="41"/>
      <c r="T29" s="41"/>
      <c r="U29" s="41"/>
      <c r="V29" s="41"/>
      <c r="W29" s="347">
        <f>ROUND(AZ54, 2)</f>
        <v>0</v>
      </c>
      <c r="X29" s="348"/>
      <c r="Y29" s="348"/>
      <c r="Z29" s="348"/>
      <c r="AA29" s="348"/>
      <c r="AB29" s="348"/>
      <c r="AC29" s="348"/>
      <c r="AD29" s="348"/>
      <c r="AE29" s="348"/>
      <c r="AF29" s="41"/>
      <c r="AG29" s="41"/>
      <c r="AH29" s="41"/>
      <c r="AI29" s="41"/>
      <c r="AJ29" s="41"/>
      <c r="AK29" s="347">
        <f>ROUND(AV54, 2)</f>
        <v>0</v>
      </c>
      <c r="AL29" s="348"/>
      <c r="AM29" s="348"/>
      <c r="AN29" s="348"/>
      <c r="AO29" s="348"/>
      <c r="AP29" s="41"/>
      <c r="AQ29" s="41"/>
      <c r="AR29" s="42"/>
      <c r="BE29" s="337"/>
    </row>
    <row r="30" spans="1:71" s="3" customFormat="1" ht="14.45" customHeight="1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349">
        <v>0.12</v>
      </c>
      <c r="M30" s="348"/>
      <c r="N30" s="348"/>
      <c r="O30" s="348"/>
      <c r="P30" s="348"/>
      <c r="Q30" s="41"/>
      <c r="R30" s="41"/>
      <c r="S30" s="41"/>
      <c r="T30" s="41"/>
      <c r="U30" s="41"/>
      <c r="V30" s="41"/>
      <c r="W30" s="347">
        <f>ROUND(BA54, 2)</f>
        <v>0</v>
      </c>
      <c r="X30" s="348"/>
      <c r="Y30" s="348"/>
      <c r="Z30" s="348"/>
      <c r="AA30" s="348"/>
      <c r="AB30" s="348"/>
      <c r="AC30" s="348"/>
      <c r="AD30" s="348"/>
      <c r="AE30" s="348"/>
      <c r="AF30" s="41"/>
      <c r="AG30" s="41"/>
      <c r="AH30" s="41"/>
      <c r="AI30" s="41"/>
      <c r="AJ30" s="41"/>
      <c r="AK30" s="347">
        <f>ROUND(AW54, 2)</f>
        <v>0</v>
      </c>
      <c r="AL30" s="348"/>
      <c r="AM30" s="348"/>
      <c r="AN30" s="348"/>
      <c r="AO30" s="348"/>
      <c r="AP30" s="41"/>
      <c r="AQ30" s="41"/>
      <c r="AR30" s="42"/>
      <c r="BE30" s="337"/>
    </row>
    <row r="31" spans="1:71" s="3" customFormat="1" ht="14.45" hidden="1" customHeight="1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349">
        <v>0.21</v>
      </c>
      <c r="M31" s="348"/>
      <c r="N31" s="348"/>
      <c r="O31" s="348"/>
      <c r="P31" s="348"/>
      <c r="Q31" s="41"/>
      <c r="R31" s="41"/>
      <c r="S31" s="41"/>
      <c r="T31" s="41"/>
      <c r="U31" s="41"/>
      <c r="V31" s="41"/>
      <c r="W31" s="347">
        <f>ROUND(BB54, 2)</f>
        <v>0</v>
      </c>
      <c r="X31" s="348"/>
      <c r="Y31" s="348"/>
      <c r="Z31" s="348"/>
      <c r="AA31" s="348"/>
      <c r="AB31" s="348"/>
      <c r="AC31" s="348"/>
      <c r="AD31" s="348"/>
      <c r="AE31" s="348"/>
      <c r="AF31" s="41"/>
      <c r="AG31" s="41"/>
      <c r="AH31" s="41"/>
      <c r="AI31" s="41"/>
      <c r="AJ31" s="41"/>
      <c r="AK31" s="347">
        <v>0</v>
      </c>
      <c r="AL31" s="348"/>
      <c r="AM31" s="348"/>
      <c r="AN31" s="348"/>
      <c r="AO31" s="348"/>
      <c r="AP31" s="41"/>
      <c r="AQ31" s="41"/>
      <c r="AR31" s="42"/>
      <c r="BE31" s="337"/>
    </row>
    <row r="32" spans="1:71" s="3" customFormat="1" ht="14.45" hidden="1" customHeight="1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349">
        <v>0.12</v>
      </c>
      <c r="M32" s="348"/>
      <c r="N32" s="348"/>
      <c r="O32" s="348"/>
      <c r="P32" s="348"/>
      <c r="Q32" s="41"/>
      <c r="R32" s="41"/>
      <c r="S32" s="41"/>
      <c r="T32" s="41"/>
      <c r="U32" s="41"/>
      <c r="V32" s="41"/>
      <c r="W32" s="347">
        <f>ROUND(BC54, 2)</f>
        <v>0</v>
      </c>
      <c r="X32" s="348"/>
      <c r="Y32" s="348"/>
      <c r="Z32" s="348"/>
      <c r="AA32" s="348"/>
      <c r="AB32" s="348"/>
      <c r="AC32" s="348"/>
      <c r="AD32" s="348"/>
      <c r="AE32" s="348"/>
      <c r="AF32" s="41"/>
      <c r="AG32" s="41"/>
      <c r="AH32" s="41"/>
      <c r="AI32" s="41"/>
      <c r="AJ32" s="41"/>
      <c r="AK32" s="347">
        <v>0</v>
      </c>
      <c r="AL32" s="348"/>
      <c r="AM32" s="348"/>
      <c r="AN32" s="348"/>
      <c r="AO32" s="348"/>
      <c r="AP32" s="41"/>
      <c r="AQ32" s="41"/>
      <c r="AR32" s="42"/>
      <c r="BE32" s="337"/>
    </row>
    <row r="33" spans="1:57" s="3" customFormat="1" ht="14.45" hidden="1" customHeight="1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349">
        <v>0</v>
      </c>
      <c r="M33" s="348"/>
      <c r="N33" s="348"/>
      <c r="O33" s="348"/>
      <c r="P33" s="348"/>
      <c r="Q33" s="41"/>
      <c r="R33" s="41"/>
      <c r="S33" s="41"/>
      <c r="T33" s="41"/>
      <c r="U33" s="41"/>
      <c r="V33" s="41"/>
      <c r="W33" s="347">
        <f>ROUND(BD54, 2)</f>
        <v>0</v>
      </c>
      <c r="X33" s="348"/>
      <c r="Y33" s="348"/>
      <c r="Z33" s="348"/>
      <c r="AA33" s="348"/>
      <c r="AB33" s="348"/>
      <c r="AC33" s="348"/>
      <c r="AD33" s="348"/>
      <c r="AE33" s="348"/>
      <c r="AF33" s="41"/>
      <c r="AG33" s="41"/>
      <c r="AH33" s="41"/>
      <c r="AI33" s="41"/>
      <c r="AJ33" s="41"/>
      <c r="AK33" s="347">
        <v>0</v>
      </c>
      <c r="AL33" s="348"/>
      <c r="AM33" s="348"/>
      <c r="AN33" s="348"/>
      <c r="AO33" s="348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353" t="s">
        <v>49</v>
      </c>
      <c r="Y35" s="351"/>
      <c r="Z35" s="351"/>
      <c r="AA35" s="351"/>
      <c r="AB35" s="351"/>
      <c r="AC35" s="45"/>
      <c r="AD35" s="45"/>
      <c r="AE35" s="45"/>
      <c r="AF35" s="45"/>
      <c r="AG35" s="45"/>
      <c r="AH35" s="45"/>
      <c r="AI35" s="45"/>
      <c r="AJ35" s="45"/>
      <c r="AK35" s="350">
        <f>SUM(AK26:AK33)</f>
        <v>0</v>
      </c>
      <c r="AL35" s="351"/>
      <c r="AM35" s="351"/>
      <c r="AN35" s="351"/>
      <c r="AO35" s="352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JAK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11" t="str">
        <f>K6</f>
        <v>Společná zařízení Urbanice - ZP1, ZP2 a ZP3</v>
      </c>
      <c r="M45" s="312"/>
      <c r="N45" s="312"/>
      <c r="O45" s="312"/>
      <c r="P45" s="312"/>
      <c r="Q45" s="312"/>
      <c r="R45" s="312"/>
      <c r="S45" s="312"/>
      <c r="T45" s="312"/>
      <c r="U45" s="312"/>
      <c r="V45" s="312"/>
      <c r="W45" s="312"/>
      <c r="X45" s="312"/>
      <c r="Y45" s="312"/>
      <c r="Z45" s="312"/>
      <c r="AA45" s="312"/>
      <c r="AB45" s="312"/>
      <c r="AC45" s="312"/>
      <c r="AD45" s="312"/>
      <c r="AE45" s="312"/>
      <c r="AF45" s="312"/>
      <c r="AG45" s="312"/>
      <c r="AH45" s="312"/>
      <c r="AI45" s="312"/>
      <c r="AJ45" s="312"/>
      <c r="AK45" s="312"/>
      <c r="AL45" s="312"/>
      <c r="AM45" s="312"/>
      <c r="AN45" s="312"/>
      <c r="AO45" s="312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313" t="str">
        <f>IF(AN8= "","",AN8)</f>
        <v>10. 6. 2024</v>
      </c>
      <c r="AN47" s="313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25.7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Obec Urbanice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31</v>
      </c>
      <c r="AJ49" s="36"/>
      <c r="AK49" s="36"/>
      <c r="AL49" s="36"/>
      <c r="AM49" s="314" t="str">
        <f>IF(E17="","",E17)</f>
        <v>Agroprojekce Litomyšl, s.r.o.</v>
      </c>
      <c r="AN49" s="315"/>
      <c r="AO49" s="315"/>
      <c r="AP49" s="315"/>
      <c r="AQ49" s="36"/>
      <c r="AR49" s="39"/>
      <c r="AS49" s="316" t="s">
        <v>51</v>
      </c>
      <c r="AT49" s="317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29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34</v>
      </c>
      <c r="AJ50" s="36"/>
      <c r="AK50" s="36"/>
      <c r="AL50" s="36"/>
      <c r="AM50" s="314" t="str">
        <f>IF(E20="","",E20)</f>
        <v xml:space="preserve"> </v>
      </c>
      <c r="AN50" s="315"/>
      <c r="AO50" s="315"/>
      <c r="AP50" s="315"/>
      <c r="AQ50" s="36"/>
      <c r="AR50" s="39"/>
      <c r="AS50" s="318"/>
      <c r="AT50" s="319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20"/>
      <c r="AT51" s="321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22" t="s">
        <v>52</v>
      </c>
      <c r="D52" s="323"/>
      <c r="E52" s="323"/>
      <c r="F52" s="323"/>
      <c r="G52" s="323"/>
      <c r="H52" s="66"/>
      <c r="I52" s="325" t="s">
        <v>53</v>
      </c>
      <c r="J52" s="323"/>
      <c r="K52" s="323"/>
      <c r="L52" s="323"/>
      <c r="M52" s="323"/>
      <c r="N52" s="323"/>
      <c r="O52" s="323"/>
      <c r="P52" s="323"/>
      <c r="Q52" s="323"/>
      <c r="R52" s="323"/>
      <c r="S52" s="323"/>
      <c r="T52" s="323"/>
      <c r="U52" s="323"/>
      <c r="V52" s="323"/>
      <c r="W52" s="323"/>
      <c r="X52" s="323"/>
      <c r="Y52" s="323"/>
      <c r="Z52" s="323"/>
      <c r="AA52" s="323"/>
      <c r="AB52" s="323"/>
      <c r="AC52" s="323"/>
      <c r="AD52" s="323"/>
      <c r="AE52" s="323"/>
      <c r="AF52" s="323"/>
      <c r="AG52" s="324" t="s">
        <v>54</v>
      </c>
      <c r="AH52" s="323"/>
      <c r="AI52" s="323"/>
      <c r="AJ52" s="323"/>
      <c r="AK52" s="323"/>
      <c r="AL52" s="323"/>
      <c r="AM52" s="323"/>
      <c r="AN52" s="325" t="s">
        <v>55</v>
      </c>
      <c r="AO52" s="323"/>
      <c r="AP52" s="323"/>
      <c r="AQ52" s="67" t="s">
        <v>56</v>
      </c>
      <c r="AR52" s="39"/>
      <c r="AS52" s="68" t="s">
        <v>57</v>
      </c>
      <c r="AT52" s="69" t="s">
        <v>58</v>
      </c>
      <c r="AU52" s="69" t="s">
        <v>59</v>
      </c>
      <c r="AV52" s="69" t="s">
        <v>60</v>
      </c>
      <c r="AW52" s="69" t="s">
        <v>61</v>
      </c>
      <c r="AX52" s="69" t="s">
        <v>62</v>
      </c>
      <c r="AY52" s="69" t="s">
        <v>63</v>
      </c>
      <c r="AZ52" s="69" t="s">
        <v>64</v>
      </c>
      <c r="BA52" s="69" t="s">
        <v>65</v>
      </c>
      <c r="BB52" s="69" t="s">
        <v>66</v>
      </c>
      <c r="BC52" s="69" t="s">
        <v>67</v>
      </c>
      <c r="BD52" s="70" t="s">
        <v>68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69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33">
        <f>ROUND(AG55+AG56+AG57+AG60,2)</f>
        <v>0</v>
      </c>
      <c r="AH54" s="333"/>
      <c r="AI54" s="333"/>
      <c r="AJ54" s="333"/>
      <c r="AK54" s="333"/>
      <c r="AL54" s="333"/>
      <c r="AM54" s="333"/>
      <c r="AN54" s="334">
        <f t="shared" ref="AN54:AN60" si="0">SUM(AG54,AT54)</f>
        <v>0</v>
      </c>
      <c r="AO54" s="334"/>
      <c r="AP54" s="334"/>
      <c r="AQ54" s="78" t="s">
        <v>19</v>
      </c>
      <c r="AR54" s="79"/>
      <c r="AS54" s="80">
        <f>ROUND(AS55+AS56+AS57+AS60,2)</f>
        <v>0</v>
      </c>
      <c r="AT54" s="81">
        <f t="shared" ref="AT54:AT60" si="1">ROUND(SUM(AV54:AW54),2)</f>
        <v>0</v>
      </c>
      <c r="AU54" s="82">
        <f>ROUND(AU55+AU56+AU57+AU60,5)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ROUND(AZ55+AZ56+AZ57+AZ60,2)</f>
        <v>0</v>
      </c>
      <c r="BA54" s="81">
        <f>ROUND(BA55+BA56+BA57+BA60,2)</f>
        <v>0</v>
      </c>
      <c r="BB54" s="81">
        <f>ROUND(BB55+BB56+BB57+BB60,2)</f>
        <v>0</v>
      </c>
      <c r="BC54" s="81">
        <f>ROUND(BC55+BC56+BC57+BC60,2)</f>
        <v>0</v>
      </c>
      <c r="BD54" s="83">
        <f>ROUND(BD55+BD56+BD57+BD60,2)</f>
        <v>0</v>
      </c>
      <c r="BS54" s="84" t="s">
        <v>70</v>
      </c>
      <c r="BT54" s="84" t="s">
        <v>71</v>
      </c>
      <c r="BU54" s="85" t="s">
        <v>72</v>
      </c>
      <c r="BV54" s="84" t="s">
        <v>73</v>
      </c>
      <c r="BW54" s="84" t="s">
        <v>5</v>
      </c>
      <c r="BX54" s="84" t="s">
        <v>74</v>
      </c>
      <c r="CL54" s="84" t="s">
        <v>19</v>
      </c>
    </row>
    <row r="55" spans="1:91" s="7" customFormat="1" ht="16.5" customHeight="1">
      <c r="A55" s="86" t="s">
        <v>75</v>
      </c>
      <c r="B55" s="87"/>
      <c r="C55" s="88"/>
      <c r="D55" s="326" t="s">
        <v>76</v>
      </c>
      <c r="E55" s="326"/>
      <c r="F55" s="326"/>
      <c r="G55" s="326"/>
      <c r="H55" s="326"/>
      <c r="I55" s="89"/>
      <c r="J55" s="326" t="s">
        <v>77</v>
      </c>
      <c r="K55" s="326"/>
      <c r="L55" s="326"/>
      <c r="M55" s="326"/>
      <c r="N55" s="326"/>
      <c r="O55" s="326"/>
      <c r="P55" s="326"/>
      <c r="Q55" s="326"/>
      <c r="R55" s="326"/>
      <c r="S55" s="326"/>
      <c r="T55" s="326"/>
      <c r="U55" s="326"/>
      <c r="V55" s="326"/>
      <c r="W55" s="326"/>
      <c r="X55" s="326"/>
      <c r="Y55" s="326"/>
      <c r="Z55" s="326"/>
      <c r="AA55" s="326"/>
      <c r="AB55" s="326"/>
      <c r="AC55" s="326"/>
      <c r="AD55" s="326"/>
      <c r="AE55" s="326"/>
      <c r="AF55" s="326"/>
      <c r="AG55" s="327">
        <f>'SO-05 - Záchytný příkop ZP1'!J30</f>
        <v>0</v>
      </c>
      <c r="AH55" s="328"/>
      <c r="AI55" s="328"/>
      <c r="AJ55" s="328"/>
      <c r="AK55" s="328"/>
      <c r="AL55" s="328"/>
      <c r="AM55" s="328"/>
      <c r="AN55" s="327">
        <f t="shared" si="0"/>
        <v>0</v>
      </c>
      <c r="AO55" s="328"/>
      <c r="AP55" s="328"/>
      <c r="AQ55" s="90" t="s">
        <v>78</v>
      </c>
      <c r="AR55" s="91"/>
      <c r="AS55" s="92">
        <v>0</v>
      </c>
      <c r="AT55" s="93">
        <f t="shared" si="1"/>
        <v>0</v>
      </c>
      <c r="AU55" s="94">
        <f>'SO-05 - Záchytný příkop ZP1'!P87</f>
        <v>0</v>
      </c>
      <c r="AV55" s="93">
        <f>'SO-05 - Záchytný příkop ZP1'!J33</f>
        <v>0</v>
      </c>
      <c r="AW55" s="93">
        <f>'SO-05 - Záchytný příkop ZP1'!J34</f>
        <v>0</v>
      </c>
      <c r="AX55" s="93">
        <f>'SO-05 - Záchytný příkop ZP1'!J35</f>
        <v>0</v>
      </c>
      <c r="AY55" s="93">
        <f>'SO-05 - Záchytný příkop ZP1'!J36</f>
        <v>0</v>
      </c>
      <c r="AZ55" s="93">
        <f>'SO-05 - Záchytný příkop ZP1'!F33</f>
        <v>0</v>
      </c>
      <c r="BA55" s="93">
        <f>'SO-05 - Záchytný příkop ZP1'!F34</f>
        <v>0</v>
      </c>
      <c r="BB55" s="93">
        <f>'SO-05 - Záchytný příkop ZP1'!F35</f>
        <v>0</v>
      </c>
      <c r="BC55" s="93">
        <f>'SO-05 - Záchytný příkop ZP1'!F36</f>
        <v>0</v>
      </c>
      <c r="BD55" s="95">
        <f>'SO-05 - Záchytný příkop ZP1'!F37</f>
        <v>0</v>
      </c>
      <c r="BT55" s="96" t="s">
        <v>79</v>
      </c>
      <c r="BV55" s="96" t="s">
        <v>73</v>
      </c>
      <c r="BW55" s="96" t="s">
        <v>80</v>
      </c>
      <c r="BX55" s="96" t="s">
        <v>5</v>
      </c>
      <c r="CL55" s="96" t="s">
        <v>81</v>
      </c>
      <c r="CM55" s="96" t="s">
        <v>82</v>
      </c>
    </row>
    <row r="56" spans="1:91" s="7" customFormat="1" ht="16.5" customHeight="1">
      <c r="A56" s="86" t="s">
        <v>75</v>
      </c>
      <c r="B56" s="87"/>
      <c r="C56" s="88"/>
      <c r="D56" s="326" t="s">
        <v>83</v>
      </c>
      <c r="E56" s="326"/>
      <c r="F56" s="326"/>
      <c r="G56" s="326"/>
      <c r="H56" s="326"/>
      <c r="I56" s="89"/>
      <c r="J56" s="326" t="s">
        <v>84</v>
      </c>
      <c r="K56" s="326"/>
      <c r="L56" s="326"/>
      <c r="M56" s="326"/>
      <c r="N56" s="326"/>
      <c r="O56" s="326"/>
      <c r="P56" s="326"/>
      <c r="Q56" s="326"/>
      <c r="R56" s="326"/>
      <c r="S56" s="326"/>
      <c r="T56" s="326"/>
      <c r="U56" s="326"/>
      <c r="V56" s="326"/>
      <c r="W56" s="326"/>
      <c r="X56" s="326"/>
      <c r="Y56" s="326"/>
      <c r="Z56" s="326"/>
      <c r="AA56" s="326"/>
      <c r="AB56" s="326"/>
      <c r="AC56" s="326"/>
      <c r="AD56" s="326"/>
      <c r="AE56" s="326"/>
      <c r="AF56" s="326"/>
      <c r="AG56" s="327">
        <f>'SO-06 - Záchytný příkop ZP2'!J30</f>
        <v>0</v>
      </c>
      <c r="AH56" s="328"/>
      <c r="AI56" s="328"/>
      <c r="AJ56" s="328"/>
      <c r="AK56" s="328"/>
      <c r="AL56" s="328"/>
      <c r="AM56" s="328"/>
      <c r="AN56" s="327">
        <f t="shared" si="0"/>
        <v>0</v>
      </c>
      <c r="AO56" s="328"/>
      <c r="AP56" s="328"/>
      <c r="AQ56" s="90" t="s">
        <v>78</v>
      </c>
      <c r="AR56" s="91"/>
      <c r="AS56" s="92">
        <v>0</v>
      </c>
      <c r="AT56" s="93">
        <f t="shared" si="1"/>
        <v>0</v>
      </c>
      <c r="AU56" s="94">
        <f>'SO-06 - Záchytný příkop ZP2'!P85</f>
        <v>0</v>
      </c>
      <c r="AV56" s="93">
        <f>'SO-06 - Záchytný příkop ZP2'!J33</f>
        <v>0</v>
      </c>
      <c r="AW56" s="93">
        <f>'SO-06 - Záchytný příkop ZP2'!J34</f>
        <v>0</v>
      </c>
      <c r="AX56" s="93">
        <f>'SO-06 - Záchytný příkop ZP2'!J35</f>
        <v>0</v>
      </c>
      <c r="AY56" s="93">
        <f>'SO-06 - Záchytný příkop ZP2'!J36</f>
        <v>0</v>
      </c>
      <c r="AZ56" s="93">
        <f>'SO-06 - Záchytný příkop ZP2'!F33</f>
        <v>0</v>
      </c>
      <c r="BA56" s="93">
        <f>'SO-06 - Záchytný příkop ZP2'!F34</f>
        <v>0</v>
      </c>
      <c r="BB56" s="93">
        <f>'SO-06 - Záchytný příkop ZP2'!F35</f>
        <v>0</v>
      </c>
      <c r="BC56" s="93">
        <f>'SO-06 - Záchytný příkop ZP2'!F36</f>
        <v>0</v>
      </c>
      <c r="BD56" s="95">
        <f>'SO-06 - Záchytný příkop ZP2'!F37</f>
        <v>0</v>
      </c>
      <c r="BT56" s="96" t="s">
        <v>79</v>
      </c>
      <c r="BV56" s="96" t="s">
        <v>73</v>
      </c>
      <c r="BW56" s="96" t="s">
        <v>85</v>
      </c>
      <c r="BX56" s="96" t="s">
        <v>5</v>
      </c>
      <c r="CL56" s="96" t="s">
        <v>81</v>
      </c>
      <c r="CM56" s="96" t="s">
        <v>82</v>
      </c>
    </row>
    <row r="57" spans="1:91" s="7" customFormat="1" ht="16.5" customHeight="1">
      <c r="B57" s="87"/>
      <c r="C57" s="88"/>
      <c r="D57" s="326" t="s">
        <v>86</v>
      </c>
      <c r="E57" s="326"/>
      <c r="F57" s="326"/>
      <c r="G57" s="326"/>
      <c r="H57" s="326"/>
      <c r="I57" s="89"/>
      <c r="J57" s="326" t="s">
        <v>87</v>
      </c>
      <c r="K57" s="326"/>
      <c r="L57" s="326"/>
      <c r="M57" s="326"/>
      <c r="N57" s="326"/>
      <c r="O57" s="326"/>
      <c r="P57" s="326"/>
      <c r="Q57" s="326"/>
      <c r="R57" s="326"/>
      <c r="S57" s="326"/>
      <c r="T57" s="326"/>
      <c r="U57" s="326"/>
      <c r="V57" s="326"/>
      <c r="W57" s="326"/>
      <c r="X57" s="326"/>
      <c r="Y57" s="326"/>
      <c r="Z57" s="326"/>
      <c r="AA57" s="326"/>
      <c r="AB57" s="326"/>
      <c r="AC57" s="326"/>
      <c r="AD57" s="326"/>
      <c r="AE57" s="326"/>
      <c r="AF57" s="326"/>
      <c r="AG57" s="329">
        <f>ROUND(SUM(AG58:AG59),2)</f>
        <v>0</v>
      </c>
      <c r="AH57" s="328"/>
      <c r="AI57" s="328"/>
      <c r="AJ57" s="328"/>
      <c r="AK57" s="328"/>
      <c r="AL57" s="328"/>
      <c r="AM57" s="328"/>
      <c r="AN57" s="327">
        <f t="shared" si="0"/>
        <v>0</v>
      </c>
      <c r="AO57" s="328"/>
      <c r="AP57" s="328"/>
      <c r="AQ57" s="90" t="s">
        <v>78</v>
      </c>
      <c r="AR57" s="91"/>
      <c r="AS57" s="92">
        <f>ROUND(SUM(AS58:AS59),2)</f>
        <v>0</v>
      </c>
      <c r="AT57" s="93">
        <f t="shared" si="1"/>
        <v>0</v>
      </c>
      <c r="AU57" s="94">
        <f>ROUND(SUM(AU58:AU59),5)</f>
        <v>0</v>
      </c>
      <c r="AV57" s="93">
        <f>ROUND(AZ57*L29,2)</f>
        <v>0</v>
      </c>
      <c r="AW57" s="93">
        <f>ROUND(BA57*L30,2)</f>
        <v>0</v>
      </c>
      <c r="AX57" s="93">
        <f>ROUND(BB57*L29,2)</f>
        <v>0</v>
      </c>
      <c r="AY57" s="93">
        <f>ROUND(BC57*L30,2)</f>
        <v>0</v>
      </c>
      <c r="AZ57" s="93">
        <f>ROUND(SUM(AZ58:AZ59),2)</f>
        <v>0</v>
      </c>
      <c r="BA57" s="93">
        <f>ROUND(SUM(BA58:BA59),2)</f>
        <v>0</v>
      </c>
      <c r="BB57" s="93">
        <f>ROUND(SUM(BB58:BB59),2)</f>
        <v>0</v>
      </c>
      <c r="BC57" s="93">
        <f>ROUND(SUM(BC58:BC59),2)</f>
        <v>0</v>
      </c>
      <c r="BD57" s="95">
        <f>ROUND(SUM(BD58:BD59),2)</f>
        <v>0</v>
      </c>
      <c r="BS57" s="96" t="s">
        <v>70</v>
      </c>
      <c r="BT57" s="96" t="s">
        <v>79</v>
      </c>
      <c r="BV57" s="96" t="s">
        <v>73</v>
      </c>
      <c r="BW57" s="96" t="s">
        <v>88</v>
      </c>
      <c r="BX57" s="96" t="s">
        <v>5</v>
      </c>
      <c r="CL57" s="96" t="s">
        <v>81</v>
      </c>
      <c r="CM57" s="96" t="s">
        <v>82</v>
      </c>
    </row>
    <row r="58" spans="1:91" s="4" customFormat="1" ht="16.5" customHeight="1">
      <c r="A58" s="86" t="s">
        <v>75</v>
      </c>
      <c r="B58" s="51"/>
      <c r="C58" s="97"/>
      <c r="D58" s="97"/>
      <c r="E58" s="332" t="s">
        <v>86</v>
      </c>
      <c r="F58" s="332"/>
      <c r="G58" s="332"/>
      <c r="H58" s="332"/>
      <c r="I58" s="332"/>
      <c r="J58" s="97"/>
      <c r="K58" s="332" t="s">
        <v>87</v>
      </c>
      <c r="L58" s="332"/>
      <c r="M58" s="332"/>
      <c r="N58" s="332"/>
      <c r="O58" s="332"/>
      <c r="P58" s="332"/>
      <c r="Q58" s="332"/>
      <c r="R58" s="332"/>
      <c r="S58" s="332"/>
      <c r="T58" s="332"/>
      <c r="U58" s="332"/>
      <c r="V58" s="332"/>
      <c r="W58" s="332"/>
      <c r="X58" s="332"/>
      <c r="Y58" s="332"/>
      <c r="Z58" s="332"/>
      <c r="AA58" s="332"/>
      <c r="AB58" s="332"/>
      <c r="AC58" s="332"/>
      <c r="AD58" s="332"/>
      <c r="AE58" s="332"/>
      <c r="AF58" s="332"/>
      <c r="AG58" s="330">
        <f>'SO-07 - Záchytný příkop ZP3'!J30</f>
        <v>0</v>
      </c>
      <c r="AH58" s="331"/>
      <c r="AI58" s="331"/>
      <c r="AJ58" s="331"/>
      <c r="AK58" s="331"/>
      <c r="AL58" s="331"/>
      <c r="AM58" s="331"/>
      <c r="AN58" s="330">
        <f t="shared" si="0"/>
        <v>0</v>
      </c>
      <c r="AO58" s="331"/>
      <c r="AP58" s="331"/>
      <c r="AQ58" s="98" t="s">
        <v>89</v>
      </c>
      <c r="AR58" s="53"/>
      <c r="AS58" s="99">
        <v>0</v>
      </c>
      <c r="AT58" s="100">
        <f t="shared" si="1"/>
        <v>0</v>
      </c>
      <c r="AU58" s="101">
        <f>'SO-07 - Záchytný příkop ZP3'!P85</f>
        <v>0</v>
      </c>
      <c r="AV58" s="100">
        <f>'SO-07 - Záchytný příkop ZP3'!J33</f>
        <v>0</v>
      </c>
      <c r="AW58" s="100">
        <f>'SO-07 - Záchytný příkop ZP3'!J34</f>
        <v>0</v>
      </c>
      <c r="AX58" s="100">
        <f>'SO-07 - Záchytný příkop ZP3'!J35</f>
        <v>0</v>
      </c>
      <c r="AY58" s="100">
        <f>'SO-07 - Záchytný příkop ZP3'!J36</f>
        <v>0</v>
      </c>
      <c r="AZ58" s="100">
        <f>'SO-07 - Záchytný příkop ZP3'!F33</f>
        <v>0</v>
      </c>
      <c r="BA58" s="100">
        <f>'SO-07 - Záchytný příkop ZP3'!F34</f>
        <v>0</v>
      </c>
      <c r="BB58" s="100">
        <f>'SO-07 - Záchytný příkop ZP3'!F35</f>
        <v>0</v>
      </c>
      <c r="BC58" s="100">
        <f>'SO-07 - Záchytný příkop ZP3'!F36</f>
        <v>0</v>
      </c>
      <c r="BD58" s="102">
        <f>'SO-07 - Záchytný příkop ZP3'!F37</f>
        <v>0</v>
      </c>
      <c r="BT58" s="103" t="s">
        <v>82</v>
      </c>
      <c r="BU58" s="103" t="s">
        <v>90</v>
      </c>
      <c r="BV58" s="103" t="s">
        <v>73</v>
      </c>
      <c r="BW58" s="103" t="s">
        <v>88</v>
      </c>
      <c r="BX58" s="103" t="s">
        <v>5</v>
      </c>
      <c r="CL58" s="103" t="s">
        <v>81</v>
      </c>
      <c r="CM58" s="103" t="s">
        <v>82</v>
      </c>
    </row>
    <row r="59" spans="1:91" s="4" customFormat="1" ht="16.5" customHeight="1">
      <c r="A59" s="86" t="s">
        <v>75</v>
      </c>
      <c r="B59" s="51"/>
      <c r="C59" s="97"/>
      <c r="D59" s="97"/>
      <c r="E59" s="332" t="s">
        <v>91</v>
      </c>
      <c r="F59" s="332"/>
      <c r="G59" s="332"/>
      <c r="H59" s="332"/>
      <c r="I59" s="332"/>
      <c r="J59" s="97"/>
      <c r="K59" s="332" t="s">
        <v>92</v>
      </c>
      <c r="L59" s="332"/>
      <c r="M59" s="332"/>
      <c r="N59" s="332"/>
      <c r="O59" s="332"/>
      <c r="P59" s="332"/>
      <c r="Q59" s="332"/>
      <c r="R59" s="332"/>
      <c r="S59" s="332"/>
      <c r="T59" s="332"/>
      <c r="U59" s="332"/>
      <c r="V59" s="332"/>
      <c r="W59" s="332"/>
      <c r="X59" s="332"/>
      <c r="Y59" s="332"/>
      <c r="Z59" s="332"/>
      <c r="AA59" s="332"/>
      <c r="AB59" s="332"/>
      <c r="AC59" s="332"/>
      <c r="AD59" s="332"/>
      <c r="AE59" s="332"/>
      <c r="AF59" s="332"/>
      <c r="AG59" s="330">
        <f>'SO-07.1 - Svodný drén ZP3'!J32</f>
        <v>0</v>
      </c>
      <c r="AH59" s="331"/>
      <c r="AI59" s="331"/>
      <c r="AJ59" s="331"/>
      <c r="AK59" s="331"/>
      <c r="AL59" s="331"/>
      <c r="AM59" s="331"/>
      <c r="AN59" s="330">
        <f t="shared" si="0"/>
        <v>0</v>
      </c>
      <c r="AO59" s="331"/>
      <c r="AP59" s="331"/>
      <c r="AQ59" s="98" t="s">
        <v>89</v>
      </c>
      <c r="AR59" s="53"/>
      <c r="AS59" s="99">
        <v>0</v>
      </c>
      <c r="AT59" s="100">
        <f t="shared" si="1"/>
        <v>0</v>
      </c>
      <c r="AU59" s="101">
        <f>'SO-07.1 - Svodný drén ZP3'!P90</f>
        <v>0</v>
      </c>
      <c r="AV59" s="100">
        <f>'SO-07.1 - Svodný drén ZP3'!J35</f>
        <v>0</v>
      </c>
      <c r="AW59" s="100">
        <f>'SO-07.1 - Svodný drén ZP3'!J36</f>
        <v>0</v>
      </c>
      <c r="AX59" s="100">
        <f>'SO-07.1 - Svodný drén ZP3'!J37</f>
        <v>0</v>
      </c>
      <c r="AY59" s="100">
        <f>'SO-07.1 - Svodný drén ZP3'!J38</f>
        <v>0</v>
      </c>
      <c r="AZ59" s="100">
        <f>'SO-07.1 - Svodný drén ZP3'!F35</f>
        <v>0</v>
      </c>
      <c r="BA59" s="100">
        <f>'SO-07.1 - Svodný drén ZP3'!F36</f>
        <v>0</v>
      </c>
      <c r="BB59" s="100">
        <f>'SO-07.1 - Svodný drén ZP3'!F37</f>
        <v>0</v>
      </c>
      <c r="BC59" s="100">
        <f>'SO-07.1 - Svodný drén ZP3'!F38</f>
        <v>0</v>
      </c>
      <c r="BD59" s="102">
        <f>'SO-07.1 - Svodný drén ZP3'!F39</f>
        <v>0</v>
      </c>
      <c r="BT59" s="103" t="s">
        <v>82</v>
      </c>
      <c r="BV59" s="103" t="s">
        <v>73</v>
      </c>
      <c r="BW59" s="103" t="s">
        <v>93</v>
      </c>
      <c r="BX59" s="103" t="s">
        <v>88</v>
      </c>
      <c r="CL59" s="103" t="s">
        <v>81</v>
      </c>
    </row>
    <row r="60" spans="1:91" s="7" customFormat="1" ht="16.5" customHeight="1">
      <c r="A60" s="86" t="s">
        <v>75</v>
      </c>
      <c r="B60" s="87"/>
      <c r="C60" s="88"/>
      <c r="D60" s="326" t="s">
        <v>94</v>
      </c>
      <c r="E60" s="326"/>
      <c r="F60" s="326"/>
      <c r="G60" s="326"/>
      <c r="H60" s="326"/>
      <c r="I60" s="89"/>
      <c r="J60" s="326" t="s">
        <v>95</v>
      </c>
      <c r="K60" s="326"/>
      <c r="L60" s="326"/>
      <c r="M60" s="326"/>
      <c r="N60" s="326"/>
      <c r="O60" s="326"/>
      <c r="P60" s="326"/>
      <c r="Q60" s="326"/>
      <c r="R60" s="326"/>
      <c r="S60" s="326"/>
      <c r="T60" s="326"/>
      <c r="U60" s="326"/>
      <c r="V60" s="326"/>
      <c r="W60" s="326"/>
      <c r="X60" s="326"/>
      <c r="Y60" s="326"/>
      <c r="Z60" s="326"/>
      <c r="AA60" s="326"/>
      <c r="AB60" s="326"/>
      <c r="AC60" s="326"/>
      <c r="AD60" s="326"/>
      <c r="AE60" s="326"/>
      <c r="AF60" s="326"/>
      <c r="AG60" s="327">
        <f>'VON - Vedlejší a ostatní ...'!J30</f>
        <v>0</v>
      </c>
      <c r="AH60" s="328"/>
      <c r="AI60" s="328"/>
      <c r="AJ60" s="328"/>
      <c r="AK60" s="328"/>
      <c r="AL60" s="328"/>
      <c r="AM60" s="328"/>
      <c r="AN60" s="327">
        <f t="shared" si="0"/>
        <v>0</v>
      </c>
      <c r="AO60" s="328"/>
      <c r="AP60" s="328"/>
      <c r="AQ60" s="90" t="s">
        <v>94</v>
      </c>
      <c r="AR60" s="91"/>
      <c r="AS60" s="104">
        <v>0</v>
      </c>
      <c r="AT60" s="105">
        <f t="shared" si="1"/>
        <v>0</v>
      </c>
      <c r="AU60" s="106">
        <f>'VON - Vedlejší a ostatní ...'!P82</f>
        <v>0</v>
      </c>
      <c r="AV60" s="105">
        <f>'VON - Vedlejší a ostatní ...'!J33</f>
        <v>0</v>
      </c>
      <c r="AW60" s="105">
        <f>'VON - Vedlejší a ostatní ...'!J34</f>
        <v>0</v>
      </c>
      <c r="AX60" s="105">
        <f>'VON - Vedlejší a ostatní ...'!J35</f>
        <v>0</v>
      </c>
      <c r="AY60" s="105">
        <f>'VON - Vedlejší a ostatní ...'!J36</f>
        <v>0</v>
      </c>
      <c r="AZ60" s="105">
        <f>'VON - Vedlejší a ostatní ...'!F33</f>
        <v>0</v>
      </c>
      <c r="BA60" s="105">
        <f>'VON - Vedlejší a ostatní ...'!F34</f>
        <v>0</v>
      </c>
      <c r="BB60" s="105">
        <f>'VON - Vedlejší a ostatní ...'!F35</f>
        <v>0</v>
      </c>
      <c r="BC60" s="105">
        <f>'VON - Vedlejší a ostatní ...'!F36</f>
        <v>0</v>
      </c>
      <c r="BD60" s="107">
        <f>'VON - Vedlejší a ostatní ...'!F37</f>
        <v>0</v>
      </c>
      <c r="BT60" s="96" t="s">
        <v>79</v>
      </c>
      <c r="BV60" s="96" t="s">
        <v>73</v>
      </c>
      <c r="BW60" s="96" t="s">
        <v>96</v>
      </c>
      <c r="BX60" s="96" t="s">
        <v>5</v>
      </c>
      <c r="CL60" s="96" t="s">
        <v>19</v>
      </c>
      <c r="CM60" s="96" t="s">
        <v>82</v>
      </c>
    </row>
    <row r="61" spans="1:91" s="2" customFormat="1" ht="30" customHeight="1">
      <c r="A61" s="34"/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9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</row>
    <row r="62" spans="1:91" s="2" customFormat="1" ht="6.95" customHeight="1">
      <c r="A62" s="34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39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</row>
  </sheetData>
  <sheetProtection algorithmName="SHA-512" hashValue="BRQhS0UeCb+9nveNPBC/HVByW35JC1WU/K0SuYOwafGXAncz3gLj+nWBn1f70HVz+pf3iOlgxVHjohA4j7DY+g==" saltValue="3ek2THHvxKLj7p7n06E15KIdsZRcuY1fNROlx8XJxhqBt9mpvoI1MFNfGgoj/wtq/MMY/kCFz0gpq3Io2kbtdw==" spinCount="100000" sheet="1" objects="1" scenarios="1" formatColumns="0" formatRows="0"/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0:AP60"/>
    <mergeCell ref="AG60:AM60"/>
    <mergeCell ref="D60:H60"/>
    <mergeCell ref="J60:AF60"/>
    <mergeCell ref="AG54:AM54"/>
    <mergeCell ref="AN54:AP54"/>
    <mergeCell ref="AN58:AP58"/>
    <mergeCell ref="AG58:AM58"/>
    <mergeCell ref="E58:I58"/>
    <mergeCell ref="K58:AF58"/>
    <mergeCell ref="AN59:AP59"/>
    <mergeCell ref="AG59:AM59"/>
    <mergeCell ref="E59:I59"/>
    <mergeCell ref="K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SO-05 - Záchytný příkop ZP1'!C2" display="/"/>
    <hyperlink ref="A56" location="'SO-06 - Záchytný příkop ZP2'!C2" display="/"/>
    <hyperlink ref="A58" location="'SO-07 - Záchytný příkop ZP3'!C2" display="/"/>
    <hyperlink ref="A59" location="'SO-07.1 - Svodný drén ZP3'!C2" display="/"/>
    <hyperlink ref="A60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4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7" t="s">
        <v>80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82</v>
      </c>
    </row>
    <row r="4" spans="1:46" s="1" customFormat="1" ht="24.95" customHeight="1">
      <c r="B4" s="20"/>
      <c r="D4" s="110" t="s">
        <v>97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55" t="str">
        <f>'Rekapitulace stavby'!K6</f>
        <v>Společná zařízení Urbanice - ZP1, ZP2 a ZP3</v>
      </c>
      <c r="F7" s="356"/>
      <c r="G7" s="356"/>
      <c r="H7" s="356"/>
      <c r="L7" s="20"/>
    </row>
    <row r="8" spans="1:46" s="2" customFormat="1" ht="12" customHeight="1">
      <c r="A8" s="34"/>
      <c r="B8" s="39"/>
      <c r="C8" s="34"/>
      <c r="D8" s="112" t="s">
        <v>98</v>
      </c>
      <c r="E8" s="34"/>
      <c r="F8" s="34"/>
      <c r="G8" s="34"/>
      <c r="H8" s="34"/>
      <c r="I8" s="34"/>
      <c r="J8" s="34"/>
      <c r="K8" s="34"/>
      <c r="L8" s="113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7" t="s">
        <v>99</v>
      </c>
      <c r="F9" s="358"/>
      <c r="G9" s="358"/>
      <c r="H9" s="358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03" t="s">
        <v>81</v>
      </c>
      <c r="G11" s="34"/>
      <c r="H11" s="34"/>
      <c r="I11" s="112" t="s">
        <v>20</v>
      </c>
      <c r="J11" s="103" t="s">
        <v>19</v>
      </c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21</v>
      </c>
      <c r="E12" s="34"/>
      <c r="F12" s="103" t="s">
        <v>22</v>
      </c>
      <c r="G12" s="34"/>
      <c r="H12" s="34"/>
      <c r="I12" s="112" t="s">
        <v>23</v>
      </c>
      <c r="J12" s="114" t="str">
        <f>'Rekapitulace stavby'!AN8</f>
        <v>10. 6. 2024</v>
      </c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25</v>
      </c>
      <c r="E14" s="34"/>
      <c r="F14" s="34"/>
      <c r="G14" s="34"/>
      <c r="H14" s="34"/>
      <c r="I14" s="112" t="s">
        <v>26</v>
      </c>
      <c r="J14" s="103" t="s">
        <v>19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3" t="s">
        <v>27</v>
      </c>
      <c r="F15" s="34"/>
      <c r="G15" s="34"/>
      <c r="H15" s="34"/>
      <c r="I15" s="112" t="s">
        <v>28</v>
      </c>
      <c r="J15" s="103" t="s">
        <v>19</v>
      </c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29</v>
      </c>
      <c r="E17" s="34"/>
      <c r="F17" s="34"/>
      <c r="G17" s="34"/>
      <c r="H17" s="34"/>
      <c r="I17" s="112" t="s">
        <v>26</v>
      </c>
      <c r="J17" s="30" t="str">
        <f>'Rekapitulace stavby'!AN13</f>
        <v>Vyplň údaj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9" t="str">
        <f>'Rekapitulace stavby'!E14</f>
        <v>Vyplň údaj</v>
      </c>
      <c r="F18" s="360"/>
      <c r="G18" s="360"/>
      <c r="H18" s="360"/>
      <c r="I18" s="112" t="s">
        <v>28</v>
      </c>
      <c r="J18" s="30" t="str">
        <f>'Rekapitulace stavby'!AN14</f>
        <v>Vyplň údaj</v>
      </c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31</v>
      </c>
      <c r="E20" s="34"/>
      <c r="F20" s="34"/>
      <c r="G20" s="34"/>
      <c r="H20" s="34"/>
      <c r="I20" s="112" t="s">
        <v>26</v>
      </c>
      <c r="J20" s="103" t="s">
        <v>19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3" t="s">
        <v>32</v>
      </c>
      <c r="F21" s="34"/>
      <c r="G21" s="34"/>
      <c r="H21" s="34"/>
      <c r="I21" s="112" t="s">
        <v>28</v>
      </c>
      <c r="J21" s="103" t="s">
        <v>19</v>
      </c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26</v>
      </c>
      <c r="J23" s="103" t="str">
        <f>IF('Rekapitulace stavby'!AN19="","",'Rekapitulace stavby'!AN19)</f>
        <v/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3" t="str">
        <f>IF('Rekapitulace stavby'!E20="","",'Rekapitulace stavby'!E20)</f>
        <v xml:space="preserve"> </v>
      </c>
      <c r="F24" s="34"/>
      <c r="G24" s="34"/>
      <c r="H24" s="34"/>
      <c r="I24" s="112" t="s">
        <v>28</v>
      </c>
      <c r="J24" s="103" t="str">
        <f>IF('Rekapitulace stavby'!AN20="","",'Rekapitulace stavby'!AN20)</f>
        <v/>
      </c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35</v>
      </c>
      <c r="E26" s="34"/>
      <c r="F26" s="34"/>
      <c r="G26" s="34"/>
      <c r="H26" s="34"/>
      <c r="I26" s="34"/>
      <c r="J26" s="34"/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61" t="s">
        <v>19</v>
      </c>
      <c r="F27" s="361"/>
      <c r="G27" s="361"/>
      <c r="H27" s="361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113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ROUND(J87, 2)</f>
        <v>0</v>
      </c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ROUND((SUM(BE87:BE242)),  2)</f>
        <v>0</v>
      </c>
      <c r="G33" s="34"/>
      <c r="H33" s="34"/>
      <c r="I33" s="124">
        <v>0.21</v>
      </c>
      <c r="J33" s="123">
        <f>ROUND(((SUM(BE87:BE242))*I33),  2)</f>
        <v>0</v>
      </c>
      <c r="K33" s="34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ROUND((SUM(BF87:BF242)),  2)</f>
        <v>0</v>
      </c>
      <c r="G34" s="34"/>
      <c r="H34" s="34"/>
      <c r="I34" s="124">
        <v>0.12</v>
      </c>
      <c r="J34" s="123">
        <f>ROUND(((SUM(BF87:BF242))*I34),  2)</f>
        <v>0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ROUND((SUM(BG87:BG242)),  2)</f>
        <v>0</v>
      </c>
      <c r="G35" s="34"/>
      <c r="H35" s="34"/>
      <c r="I35" s="124">
        <v>0.21</v>
      </c>
      <c r="J35" s="123">
        <f>0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ROUND((SUM(BH87:BH242)),  2)</f>
        <v>0</v>
      </c>
      <c r="G36" s="34"/>
      <c r="H36" s="34"/>
      <c r="I36" s="124">
        <v>0.12</v>
      </c>
      <c r="J36" s="123">
        <f>0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ROUND((SUM(BI87:BI242)),  2)</f>
        <v>0</v>
      </c>
      <c r="G37" s="34"/>
      <c r="H37" s="34"/>
      <c r="I37" s="124">
        <v>0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2"/>
      <c r="C40" s="133"/>
      <c r="D40" s="133"/>
      <c r="E40" s="133"/>
      <c r="F40" s="133"/>
      <c r="G40" s="133"/>
      <c r="H40" s="133"/>
      <c r="I40" s="133"/>
      <c r="J40" s="133"/>
      <c r="K40" s="133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34"/>
      <c r="C44" s="135"/>
      <c r="D44" s="135"/>
      <c r="E44" s="135"/>
      <c r="F44" s="135"/>
      <c r="G44" s="135"/>
      <c r="H44" s="135"/>
      <c r="I44" s="135"/>
      <c r="J44" s="135"/>
      <c r="K44" s="135"/>
      <c r="L44" s="113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100</v>
      </c>
      <c r="D45" s="36"/>
      <c r="E45" s="36"/>
      <c r="F45" s="36"/>
      <c r="G45" s="36"/>
      <c r="H45" s="36"/>
      <c r="I45" s="36"/>
      <c r="J45" s="36"/>
      <c r="K45" s="36"/>
      <c r="L45" s="113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2" t="str">
        <f>E7</f>
        <v>Společná zařízení Urbanice - ZP1, ZP2 a ZP3</v>
      </c>
      <c r="F48" s="363"/>
      <c r="G48" s="363"/>
      <c r="H48" s="363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98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1" t="str">
        <f>E9</f>
        <v>SO-05 - Záchytný příkop ZP1</v>
      </c>
      <c r="F50" s="364"/>
      <c r="G50" s="364"/>
      <c r="H50" s="364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13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10. 6. 2024</v>
      </c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Obec Urbanice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6" t="s">
        <v>101</v>
      </c>
      <c r="D57" s="137"/>
      <c r="E57" s="137"/>
      <c r="F57" s="137"/>
      <c r="G57" s="137"/>
      <c r="H57" s="137"/>
      <c r="I57" s="137"/>
      <c r="J57" s="138" t="s">
        <v>102</v>
      </c>
      <c r="K57" s="137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9" t="s">
        <v>69</v>
      </c>
      <c r="D59" s="36"/>
      <c r="E59" s="36"/>
      <c r="F59" s="36"/>
      <c r="G59" s="36"/>
      <c r="H59" s="36"/>
      <c r="I59" s="36"/>
      <c r="J59" s="77">
        <f>J87</f>
        <v>0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103</v>
      </c>
    </row>
    <row r="60" spans="1:47" s="9" customFormat="1" ht="24.95" customHeight="1">
      <c r="B60" s="140"/>
      <c r="C60" s="141"/>
      <c r="D60" s="142" t="s">
        <v>104</v>
      </c>
      <c r="E60" s="143"/>
      <c r="F60" s="143"/>
      <c r="G60" s="143"/>
      <c r="H60" s="143"/>
      <c r="I60" s="143"/>
      <c r="J60" s="144">
        <f>J88</f>
        <v>0</v>
      </c>
      <c r="K60" s="141"/>
      <c r="L60" s="145"/>
    </row>
    <row r="61" spans="1:47" s="10" customFormat="1" ht="19.899999999999999" customHeight="1">
      <c r="B61" s="146"/>
      <c r="C61" s="97"/>
      <c r="D61" s="147" t="s">
        <v>105</v>
      </c>
      <c r="E61" s="148"/>
      <c r="F61" s="148"/>
      <c r="G61" s="148"/>
      <c r="H61" s="148"/>
      <c r="I61" s="148"/>
      <c r="J61" s="149">
        <f>J89</f>
        <v>0</v>
      </c>
      <c r="K61" s="97"/>
      <c r="L61" s="150"/>
    </row>
    <row r="62" spans="1:47" s="10" customFormat="1" ht="19.899999999999999" customHeight="1">
      <c r="B62" s="146"/>
      <c r="C62" s="97"/>
      <c r="D62" s="147" t="s">
        <v>106</v>
      </c>
      <c r="E62" s="148"/>
      <c r="F62" s="148"/>
      <c r="G62" s="148"/>
      <c r="H62" s="148"/>
      <c r="I62" s="148"/>
      <c r="J62" s="149">
        <f>J161</f>
        <v>0</v>
      </c>
      <c r="K62" s="97"/>
      <c r="L62" s="150"/>
    </row>
    <row r="63" spans="1:47" s="10" customFormat="1" ht="19.899999999999999" customHeight="1">
      <c r="B63" s="146"/>
      <c r="C63" s="97"/>
      <c r="D63" s="147" t="s">
        <v>107</v>
      </c>
      <c r="E63" s="148"/>
      <c r="F63" s="148"/>
      <c r="G63" s="148"/>
      <c r="H63" s="148"/>
      <c r="I63" s="148"/>
      <c r="J63" s="149">
        <f>J190</f>
        <v>0</v>
      </c>
      <c r="K63" s="97"/>
      <c r="L63" s="150"/>
    </row>
    <row r="64" spans="1:47" s="10" customFormat="1" ht="19.899999999999999" customHeight="1">
      <c r="B64" s="146"/>
      <c r="C64" s="97"/>
      <c r="D64" s="147" t="s">
        <v>108</v>
      </c>
      <c r="E64" s="148"/>
      <c r="F64" s="148"/>
      <c r="G64" s="148"/>
      <c r="H64" s="148"/>
      <c r="I64" s="148"/>
      <c r="J64" s="149">
        <f>J200</f>
        <v>0</v>
      </c>
      <c r="K64" s="97"/>
      <c r="L64" s="150"/>
    </row>
    <row r="65" spans="1:31" s="10" customFormat="1" ht="19.899999999999999" customHeight="1">
      <c r="B65" s="146"/>
      <c r="C65" s="97"/>
      <c r="D65" s="147" t="s">
        <v>109</v>
      </c>
      <c r="E65" s="148"/>
      <c r="F65" s="148"/>
      <c r="G65" s="148"/>
      <c r="H65" s="148"/>
      <c r="I65" s="148"/>
      <c r="J65" s="149">
        <f>J221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110</v>
      </c>
      <c r="E66" s="148"/>
      <c r="F66" s="148"/>
      <c r="G66" s="148"/>
      <c r="H66" s="148"/>
      <c r="I66" s="148"/>
      <c r="J66" s="149">
        <f>J226</f>
        <v>0</v>
      </c>
      <c r="K66" s="97"/>
      <c r="L66" s="150"/>
    </row>
    <row r="67" spans="1:31" s="10" customFormat="1" ht="19.899999999999999" customHeight="1">
      <c r="B67" s="146"/>
      <c r="C67" s="97"/>
      <c r="D67" s="147" t="s">
        <v>111</v>
      </c>
      <c r="E67" s="148"/>
      <c r="F67" s="148"/>
      <c r="G67" s="148"/>
      <c r="H67" s="148"/>
      <c r="I67" s="148"/>
      <c r="J67" s="149">
        <f>J239</f>
        <v>0</v>
      </c>
      <c r="K67" s="97"/>
      <c r="L67" s="150"/>
    </row>
    <row r="68" spans="1:31" s="2" customFormat="1" ht="21.75" customHeight="1">
      <c r="A68" s="34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113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customHeight="1">
      <c r="A69" s="34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113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3" spans="1:31" s="2" customFormat="1" ht="6.95" customHeight="1">
      <c r="A73" s="34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24.95" customHeight="1">
      <c r="A74" s="34"/>
      <c r="B74" s="35"/>
      <c r="C74" s="23" t="s">
        <v>112</v>
      </c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16</v>
      </c>
      <c r="D76" s="36"/>
      <c r="E76" s="36"/>
      <c r="F76" s="36"/>
      <c r="G76" s="36"/>
      <c r="H76" s="36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6"/>
      <c r="D77" s="36"/>
      <c r="E77" s="362" t="str">
        <f>E7</f>
        <v>Společná zařízení Urbanice - ZP1, ZP2 a ZP3</v>
      </c>
      <c r="F77" s="363"/>
      <c r="G77" s="363"/>
      <c r="H77" s="363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98</v>
      </c>
      <c r="D78" s="36"/>
      <c r="E78" s="36"/>
      <c r="F78" s="36"/>
      <c r="G78" s="36"/>
      <c r="H78" s="36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6"/>
      <c r="D79" s="36"/>
      <c r="E79" s="311" t="str">
        <f>E9</f>
        <v>SO-05 - Záchytný příkop ZP1</v>
      </c>
      <c r="F79" s="364"/>
      <c r="G79" s="364"/>
      <c r="H79" s="364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21</v>
      </c>
      <c r="D81" s="36"/>
      <c r="E81" s="36"/>
      <c r="F81" s="27" t="str">
        <f>F12</f>
        <v xml:space="preserve"> </v>
      </c>
      <c r="G81" s="36"/>
      <c r="H81" s="36"/>
      <c r="I81" s="29" t="s">
        <v>23</v>
      </c>
      <c r="J81" s="59" t="str">
        <f>IF(J12="","",J12)</f>
        <v>10. 6. 2024</v>
      </c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25.7" customHeight="1">
      <c r="A83" s="34"/>
      <c r="B83" s="35"/>
      <c r="C83" s="29" t="s">
        <v>25</v>
      </c>
      <c r="D83" s="36"/>
      <c r="E83" s="36"/>
      <c r="F83" s="27" t="str">
        <f>E15</f>
        <v>Obec Urbanice</v>
      </c>
      <c r="G83" s="36"/>
      <c r="H83" s="36"/>
      <c r="I83" s="29" t="s">
        <v>31</v>
      </c>
      <c r="J83" s="32" t="str">
        <f>E21</f>
        <v>Agroprojekce Litomyšl, s.r.o.</v>
      </c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9" t="s">
        <v>29</v>
      </c>
      <c r="D84" s="36"/>
      <c r="E84" s="36"/>
      <c r="F84" s="27" t="str">
        <f>IF(E18="","",E18)</f>
        <v>Vyplň údaj</v>
      </c>
      <c r="G84" s="36"/>
      <c r="H84" s="36"/>
      <c r="I84" s="29" t="s">
        <v>34</v>
      </c>
      <c r="J84" s="32" t="str">
        <f>E24</f>
        <v xml:space="preserve"> 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0.3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11" customFormat="1" ht="29.25" customHeight="1">
      <c r="A86" s="151"/>
      <c r="B86" s="152"/>
      <c r="C86" s="153" t="s">
        <v>113</v>
      </c>
      <c r="D86" s="154" t="s">
        <v>56</v>
      </c>
      <c r="E86" s="154" t="s">
        <v>52</v>
      </c>
      <c r="F86" s="154" t="s">
        <v>53</v>
      </c>
      <c r="G86" s="154" t="s">
        <v>114</v>
      </c>
      <c r="H86" s="154" t="s">
        <v>115</v>
      </c>
      <c r="I86" s="154" t="s">
        <v>116</v>
      </c>
      <c r="J86" s="154" t="s">
        <v>102</v>
      </c>
      <c r="K86" s="155" t="s">
        <v>117</v>
      </c>
      <c r="L86" s="156"/>
      <c r="M86" s="68" t="s">
        <v>19</v>
      </c>
      <c r="N86" s="69" t="s">
        <v>41</v>
      </c>
      <c r="O86" s="69" t="s">
        <v>118</v>
      </c>
      <c r="P86" s="69" t="s">
        <v>119</v>
      </c>
      <c r="Q86" s="69" t="s">
        <v>120</v>
      </c>
      <c r="R86" s="69" t="s">
        <v>121</v>
      </c>
      <c r="S86" s="69" t="s">
        <v>122</v>
      </c>
      <c r="T86" s="70" t="s">
        <v>123</v>
      </c>
      <c r="U86" s="151"/>
      <c r="V86" s="151"/>
      <c r="W86" s="151"/>
      <c r="X86" s="151"/>
      <c r="Y86" s="151"/>
      <c r="Z86" s="151"/>
      <c r="AA86" s="151"/>
      <c r="AB86" s="151"/>
      <c r="AC86" s="151"/>
      <c r="AD86" s="151"/>
      <c r="AE86" s="151"/>
    </row>
    <row r="87" spans="1:65" s="2" customFormat="1" ht="22.9" customHeight="1">
      <c r="A87" s="34"/>
      <c r="B87" s="35"/>
      <c r="C87" s="75" t="s">
        <v>124</v>
      </c>
      <c r="D87" s="36"/>
      <c r="E87" s="36"/>
      <c r="F87" s="36"/>
      <c r="G87" s="36"/>
      <c r="H87" s="36"/>
      <c r="I87" s="36"/>
      <c r="J87" s="157">
        <f>BK87</f>
        <v>0</v>
      </c>
      <c r="K87" s="36"/>
      <c r="L87" s="39"/>
      <c r="M87" s="71"/>
      <c r="N87" s="158"/>
      <c r="O87" s="72"/>
      <c r="P87" s="159">
        <f>P88</f>
        <v>0</v>
      </c>
      <c r="Q87" s="72"/>
      <c r="R87" s="159">
        <f>R88</f>
        <v>43.011494460000002</v>
      </c>
      <c r="S87" s="72"/>
      <c r="T87" s="160">
        <f>T88</f>
        <v>1.0249999999999999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70</v>
      </c>
      <c r="AU87" s="17" t="s">
        <v>103</v>
      </c>
      <c r="BK87" s="161">
        <f>BK88</f>
        <v>0</v>
      </c>
    </row>
    <row r="88" spans="1:65" s="12" customFormat="1" ht="25.9" customHeight="1">
      <c r="B88" s="162"/>
      <c r="C88" s="163"/>
      <c r="D88" s="164" t="s">
        <v>70</v>
      </c>
      <c r="E88" s="165" t="s">
        <v>125</v>
      </c>
      <c r="F88" s="165" t="s">
        <v>126</v>
      </c>
      <c r="G88" s="163"/>
      <c r="H88" s="163"/>
      <c r="I88" s="166"/>
      <c r="J88" s="167">
        <f>BK88</f>
        <v>0</v>
      </c>
      <c r="K88" s="163"/>
      <c r="L88" s="168"/>
      <c r="M88" s="169"/>
      <c r="N88" s="170"/>
      <c r="O88" s="170"/>
      <c r="P88" s="171">
        <f>P89+P161+P190+P200+P221+P226+P239</f>
        <v>0</v>
      </c>
      <c r="Q88" s="170"/>
      <c r="R88" s="171">
        <f>R89+R161+R190+R200+R221+R226+R239</f>
        <v>43.011494460000002</v>
      </c>
      <c r="S88" s="170"/>
      <c r="T88" s="172">
        <f>T89+T161+T190+T200+T221+T226+T239</f>
        <v>1.0249999999999999</v>
      </c>
      <c r="AR88" s="173" t="s">
        <v>79</v>
      </c>
      <c r="AT88" s="174" t="s">
        <v>70</v>
      </c>
      <c r="AU88" s="174" t="s">
        <v>71</v>
      </c>
      <c r="AY88" s="173" t="s">
        <v>127</v>
      </c>
      <c r="BK88" s="175">
        <f>BK89+BK161+BK190+BK200+BK221+BK226+BK239</f>
        <v>0</v>
      </c>
    </row>
    <row r="89" spans="1:65" s="12" customFormat="1" ht="22.9" customHeight="1">
      <c r="B89" s="162"/>
      <c r="C89" s="163"/>
      <c r="D89" s="164" t="s">
        <v>70</v>
      </c>
      <c r="E89" s="176" t="s">
        <v>79</v>
      </c>
      <c r="F89" s="176" t="s">
        <v>128</v>
      </c>
      <c r="G89" s="163"/>
      <c r="H89" s="163"/>
      <c r="I89" s="166"/>
      <c r="J89" s="177">
        <f>BK89</f>
        <v>0</v>
      </c>
      <c r="K89" s="163"/>
      <c r="L89" s="168"/>
      <c r="M89" s="169"/>
      <c r="N89" s="170"/>
      <c r="O89" s="170"/>
      <c r="P89" s="171">
        <f>SUM(P90:P160)</f>
        <v>0</v>
      </c>
      <c r="Q89" s="170"/>
      <c r="R89" s="171">
        <f>SUM(R90:R160)</f>
        <v>1.4419999999999999E-3</v>
      </c>
      <c r="S89" s="170"/>
      <c r="T89" s="172">
        <f>SUM(T90:T160)</f>
        <v>0.47499999999999998</v>
      </c>
      <c r="AR89" s="173" t="s">
        <v>79</v>
      </c>
      <c r="AT89" s="174" t="s">
        <v>70</v>
      </c>
      <c r="AU89" s="174" t="s">
        <v>79</v>
      </c>
      <c r="AY89" s="173" t="s">
        <v>127</v>
      </c>
      <c r="BK89" s="175">
        <f>SUM(BK90:BK160)</f>
        <v>0</v>
      </c>
    </row>
    <row r="90" spans="1:65" s="2" customFormat="1" ht="16.5" customHeight="1">
      <c r="A90" s="34"/>
      <c r="B90" s="35"/>
      <c r="C90" s="178" t="s">
        <v>79</v>
      </c>
      <c r="D90" s="178" t="s">
        <v>129</v>
      </c>
      <c r="E90" s="179" t="s">
        <v>130</v>
      </c>
      <c r="F90" s="180" t="s">
        <v>131</v>
      </c>
      <c r="G90" s="181" t="s">
        <v>132</v>
      </c>
      <c r="H90" s="182">
        <v>0.25</v>
      </c>
      <c r="I90" s="183"/>
      <c r="J90" s="184">
        <f>ROUND(I90*H90,2)</f>
        <v>0</v>
      </c>
      <c r="K90" s="180" t="s">
        <v>133</v>
      </c>
      <c r="L90" s="39"/>
      <c r="M90" s="185" t="s">
        <v>19</v>
      </c>
      <c r="N90" s="186" t="s">
        <v>42</v>
      </c>
      <c r="O90" s="64"/>
      <c r="P90" s="187">
        <f>O90*H90</f>
        <v>0</v>
      </c>
      <c r="Q90" s="187">
        <v>0</v>
      </c>
      <c r="R90" s="187">
        <f>Q90*H90</f>
        <v>0</v>
      </c>
      <c r="S90" s="187">
        <v>1.9</v>
      </c>
      <c r="T90" s="188">
        <f>S90*H90</f>
        <v>0.47499999999999998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9" t="s">
        <v>134</v>
      </c>
      <c r="AT90" s="189" t="s">
        <v>129</v>
      </c>
      <c r="AU90" s="189" t="s">
        <v>82</v>
      </c>
      <c r="AY90" s="17" t="s">
        <v>127</v>
      </c>
      <c r="BE90" s="190">
        <f>IF(N90="základní",J90,0)</f>
        <v>0</v>
      </c>
      <c r="BF90" s="190">
        <f>IF(N90="snížená",J90,0)</f>
        <v>0</v>
      </c>
      <c r="BG90" s="190">
        <f>IF(N90="zákl. přenesená",J90,0)</f>
        <v>0</v>
      </c>
      <c r="BH90" s="190">
        <f>IF(N90="sníž. přenesená",J90,0)</f>
        <v>0</v>
      </c>
      <c r="BI90" s="190">
        <f>IF(N90="nulová",J90,0)</f>
        <v>0</v>
      </c>
      <c r="BJ90" s="17" t="s">
        <v>79</v>
      </c>
      <c r="BK90" s="190">
        <f>ROUND(I90*H90,2)</f>
        <v>0</v>
      </c>
      <c r="BL90" s="17" t="s">
        <v>134</v>
      </c>
      <c r="BM90" s="189" t="s">
        <v>135</v>
      </c>
    </row>
    <row r="91" spans="1:65" s="2" customFormat="1" ht="19.5">
      <c r="A91" s="34"/>
      <c r="B91" s="35"/>
      <c r="C91" s="36"/>
      <c r="D91" s="191" t="s">
        <v>136</v>
      </c>
      <c r="E91" s="36"/>
      <c r="F91" s="192" t="s">
        <v>137</v>
      </c>
      <c r="G91" s="36"/>
      <c r="H91" s="36"/>
      <c r="I91" s="193"/>
      <c r="J91" s="36"/>
      <c r="K91" s="36"/>
      <c r="L91" s="39"/>
      <c r="M91" s="194"/>
      <c r="N91" s="195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136</v>
      </c>
      <c r="AU91" s="17" t="s">
        <v>82</v>
      </c>
    </row>
    <row r="92" spans="1:65" s="2" customFormat="1" ht="11.25">
      <c r="A92" s="34"/>
      <c r="B92" s="35"/>
      <c r="C92" s="36"/>
      <c r="D92" s="196" t="s">
        <v>138</v>
      </c>
      <c r="E92" s="36"/>
      <c r="F92" s="197" t="s">
        <v>139</v>
      </c>
      <c r="G92" s="36"/>
      <c r="H92" s="36"/>
      <c r="I92" s="193"/>
      <c r="J92" s="36"/>
      <c r="K92" s="36"/>
      <c r="L92" s="39"/>
      <c r="M92" s="194"/>
      <c r="N92" s="195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138</v>
      </c>
      <c r="AU92" s="17" t="s">
        <v>82</v>
      </c>
    </row>
    <row r="93" spans="1:65" s="13" customFormat="1" ht="11.25">
      <c r="B93" s="198"/>
      <c r="C93" s="199"/>
      <c r="D93" s="191" t="s">
        <v>140</v>
      </c>
      <c r="E93" s="200" t="s">
        <v>19</v>
      </c>
      <c r="F93" s="201" t="s">
        <v>141</v>
      </c>
      <c r="G93" s="199"/>
      <c r="H93" s="202">
        <v>0.25</v>
      </c>
      <c r="I93" s="203"/>
      <c r="J93" s="199"/>
      <c r="K93" s="199"/>
      <c r="L93" s="204"/>
      <c r="M93" s="205"/>
      <c r="N93" s="206"/>
      <c r="O93" s="206"/>
      <c r="P93" s="206"/>
      <c r="Q93" s="206"/>
      <c r="R93" s="206"/>
      <c r="S93" s="206"/>
      <c r="T93" s="207"/>
      <c r="AT93" s="208" t="s">
        <v>140</v>
      </c>
      <c r="AU93" s="208" t="s">
        <v>82</v>
      </c>
      <c r="AV93" s="13" t="s">
        <v>82</v>
      </c>
      <c r="AW93" s="13" t="s">
        <v>33</v>
      </c>
      <c r="AX93" s="13" t="s">
        <v>79</v>
      </c>
      <c r="AY93" s="208" t="s">
        <v>127</v>
      </c>
    </row>
    <row r="94" spans="1:65" s="2" customFormat="1" ht="16.5" customHeight="1">
      <c r="A94" s="34"/>
      <c r="B94" s="35"/>
      <c r="C94" s="178" t="s">
        <v>82</v>
      </c>
      <c r="D94" s="178" t="s">
        <v>129</v>
      </c>
      <c r="E94" s="179" t="s">
        <v>142</v>
      </c>
      <c r="F94" s="180" t="s">
        <v>143</v>
      </c>
      <c r="G94" s="181" t="s">
        <v>144</v>
      </c>
      <c r="H94" s="182">
        <v>70</v>
      </c>
      <c r="I94" s="183"/>
      <c r="J94" s="184">
        <f>ROUND(I94*H94,2)</f>
        <v>0</v>
      </c>
      <c r="K94" s="180" t="s">
        <v>133</v>
      </c>
      <c r="L94" s="39"/>
      <c r="M94" s="185" t="s">
        <v>19</v>
      </c>
      <c r="N94" s="186" t="s">
        <v>42</v>
      </c>
      <c r="O94" s="64"/>
      <c r="P94" s="187">
        <f>O94*H94</f>
        <v>0</v>
      </c>
      <c r="Q94" s="187">
        <v>0</v>
      </c>
      <c r="R94" s="187">
        <f>Q94*H94</f>
        <v>0</v>
      </c>
      <c r="S94" s="187">
        <v>0</v>
      </c>
      <c r="T94" s="188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9" t="s">
        <v>134</v>
      </c>
      <c r="AT94" s="189" t="s">
        <v>129</v>
      </c>
      <c r="AU94" s="189" t="s">
        <v>82</v>
      </c>
      <c r="AY94" s="17" t="s">
        <v>127</v>
      </c>
      <c r="BE94" s="190">
        <f>IF(N94="základní",J94,0)</f>
        <v>0</v>
      </c>
      <c r="BF94" s="190">
        <f>IF(N94="snížená",J94,0)</f>
        <v>0</v>
      </c>
      <c r="BG94" s="190">
        <f>IF(N94="zákl. přenesená",J94,0)</f>
        <v>0</v>
      </c>
      <c r="BH94" s="190">
        <f>IF(N94="sníž. přenesená",J94,0)</f>
        <v>0</v>
      </c>
      <c r="BI94" s="190">
        <f>IF(N94="nulová",J94,0)</f>
        <v>0</v>
      </c>
      <c r="BJ94" s="17" t="s">
        <v>79</v>
      </c>
      <c r="BK94" s="190">
        <f>ROUND(I94*H94,2)</f>
        <v>0</v>
      </c>
      <c r="BL94" s="17" t="s">
        <v>134</v>
      </c>
      <c r="BM94" s="189" t="s">
        <v>145</v>
      </c>
    </row>
    <row r="95" spans="1:65" s="2" customFormat="1" ht="11.25">
      <c r="A95" s="34"/>
      <c r="B95" s="35"/>
      <c r="C95" s="36"/>
      <c r="D95" s="191" t="s">
        <v>136</v>
      </c>
      <c r="E95" s="36"/>
      <c r="F95" s="192" t="s">
        <v>146</v>
      </c>
      <c r="G95" s="36"/>
      <c r="H95" s="36"/>
      <c r="I95" s="193"/>
      <c r="J95" s="36"/>
      <c r="K95" s="36"/>
      <c r="L95" s="39"/>
      <c r="M95" s="194"/>
      <c r="N95" s="195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136</v>
      </c>
      <c r="AU95" s="17" t="s">
        <v>82</v>
      </c>
    </row>
    <row r="96" spans="1:65" s="2" customFormat="1" ht="11.25">
      <c r="A96" s="34"/>
      <c r="B96" s="35"/>
      <c r="C96" s="36"/>
      <c r="D96" s="196" t="s">
        <v>138</v>
      </c>
      <c r="E96" s="36"/>
      <c r="F96" s="197" t="s">
        <v>147</v>
      </c>
      <c r="G96" s="36"/>
      <c r="H96" s="36"/>
      <c r="I96" s="193"/>
      <c r="J96" s="36"/>
      <c r="K96" s="36"/>
      <c r="L96" s="39"/>
      <c r="M96" s="194"/>
      <c r="N96" s="195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138</v>
      </c>
      <c r="AU96" s="17" t="s">
        <v>82</v>
      </c>
    </row>
    <row r="97" spans="1:65" s="2" customFormat="1" ht="39">
      <c r="A97" s="34"/>
      <c r="B97" s="35"/>
      <c r="C97" s="36"/>
      <c r="D97" s="191" t="s">
        <v>148</v>
      </c>
      <c r="E97" s="36"/>
      <c r="F97" s="209" t="s">
        <v>149</v>
      </c>
      <c r="G97" s="36"/>
      <c r="H97" s="36"/>
      <c r="I97" s="193"/>
      <c r="J97" s="36"/>
      <c r="K97" s="36"/>
      <c r="L97" s="39"/>
      <c r="M97" s="194"/>
      <c r="N97" s="195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148</v>
      </c>
      <c r="AU97" s="17" t="s">
        <v>82</v>
      </c>
    </row>
    <row r="98" spans="1:65" s="13" customFormat="1" ht="11.25">
      <c r="B98" s="198"/>
      <c r="C98" s="199"/>
      <c r="D98" s="191" t="s">
        <v>140</v>
      </c>
      <c r="E98" s="200" t="s">
        <v>19</v>
      </c>
      <c r="F98" s="201" t="s">
        <v>150</v>
      </c>
      <c r="G98" s="199"/>
      <c r="H98" s="202">
        <v>36</v>
      </c>
      <c r="I98" s="203"/>
      <c r="J98" s="199"/>
      <c r="K98" s="199"/>
      <c r="L98" s="204"/>
      <c r="M98" s="205"/>
      <c r="N98" s="206"/>
      <c r="O98" s="206"/>
      <c r="P98" s="206"/>
      <c r="Q98" s="206"/>
      <c r="R98" s="206"/>
      <c r="S98" s="206"/>
      <c r="T98" s="207"/>
      <c r="AT98" s="208" t="s">
        <v>140</v>
      </c>
      <c r="AU98" s="208" t="s">
        <v>82</v>
      </c>
      <c r="AV98" s="13" t="s">
        <v>82</v>
      </c>
      <c r="AW98" s="13" t="s">
        <v>33</v>
      </c>
      <c r="AX98" s="13" t="s">
        <v>71</v>
      </c>
      <c r="AY98" s="208" t="s">
        <v>127</v>
      </c>
    </row>
    <row r="99" spans="1:65" s="13" customFormat="1" ht="11.25">
      <c r="B99" s="198"/>
      <c r="C99" s="199"/>
      <c r="D99" s="191" t="s">
        <v>140</v>
      </c>
      <c r="E99" s="200" t="s">
        <v>19</v>
      </c>
      <c r="F99" s="201" t="s">
        <v>151</v>
      </c>
      <c r="G99" s="199"/>
      <c r="H99" s="202">
        <v>34</v>
      </c>
      <c r="I99" s="203"/>
      <c r="J99" s="199"/>
      <c r="K99" s="199"/>
      <c r="L99" s="204"/>
      <c r="M99" s="205"/>
      <c r="N99" s="206"/>
      <c r="O99" s="206"/>
      <c r="P99" s="206"/>
      <c r="Q99" s="206"/>
      <c r="R99" s="206"/>
      <c r="S99" s="206"/>
      <c r="T99" s="207"/>
      <c r="AT99" s="208" t="s">
        <v>140</v>
      </c>
      <c r="AU99" s="208" t="s">
        <v>82</v>
      </c>
      <c r="AV99" s="13" t="s">
        <v>82</v>
      </c>
      <c r="AW99" s="13" t="s">
        <v>33</v>
      </c>
      <c r="AX99" s="13" t="s">
        <v>71</v>
      </c>
      <c r="AY99" s="208" t="s">
        <v>127</v>
      </c>
    </row>
    <row r="100" spans="1:65" s="2" customFormat="1" ht="16.5" customHeight="1">
      <c r="A100" s="34"/>
      <c r="B100" s="35"/>
      <c r="C100" s="178" t="s">
        <v>152</v>
      </c>
      <c r="D100" s="178" t="s">
        <v>129</v>
      </c>
      <c r="E100" s="179" t="s">
        <v>153</v>
      </c>
      <c r="F100" s="180" t="s">
        <v>154</v>
      </c>
      <c r="G100" s="181" t="s">
        <v>132</v>
      </c>
      <c r="H100" s="182">
        <v>13.635999999999999</v>
      </c>
      <c r="I100" s="183"/>
      <c r="J100" s="184">
        <f>ROUND(I100*H100,2)</f>
        <v>0</v>
      </c>
      <c r="K100" s="180" t="s">
        <v>133</v>
      </c>
      <c r="L100" s="39"/>
      <c r="M100" s="185" t="s">
        <v>19</v>
      </c>
      <c r="N100" s="186" t="s">
        <v>42</v>
      </c>
      <c r="O100" s="64"/>
      <c r="P100" s="187">
        <f>O100*H100</f>
        <v>0</v>
      </c>
      <c r="Q100" s="187">
        <v>0</v>
      </c>
      <c r="R100" s="187">
        <f>Q100*H100</f>
        <v>0</v>
      </c>
      <c r="S100" s="187">
        <v>0</v>
      </c>
      <c r="T100" s="188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9" t="s">
        <v>134</v>
      </c>
      <c r="AT100" s="189" t="s">
        <v>129</v>
      </c>
      <c r="AU100" s="189" t="s">
        <v>82</v>
      </c>
      <c r="AY100" s="17" t="s">
        <v>127</v>
      </c>
      <c r="BE100" s="190">
        <f>IF(N100="základní",J100,0)</f>
        <v>0</v>
      </c>
      <c r="BF100" s="190">
        <f>IF(N100="snížená",J100,0)</f>
        <v>0</v>
      </c>
      <c r="BG100" s="190">
        <f>IF(N100="zákl. přenesená",J100,0)</f>
        <v>0</v>
      </c>
      <c r="BH100" s="190">
        <f>IF(N100="sníž. přenesená",J100,0)</f>
        <v>0</v>
      </c>
      <c r="BI100" s="190">
        <f>IF(N100="nulová",J100,0)</f>
        <v>0</v>
      </c>
      <c r="BJ100" s="17" t="s">
        <v>79</v>
      </c>
      <c r="BK100" s="190">
        <f>ROUND(I100*H100,2)</f>
        <v>0</v>
      </c>
      <c r="BL100" s="17" t="s">
        <v>134</v>
      </c>
      <c r="BM100" s="189" t="s">
        <v>155</v>
      </c>
    </row>
    <row r="101" spans="1:65" s="2" customFormat="1" ht="19.5">
      <c r="A101" s="34"/>
      <c r="B101" s="35"/>
      <c r="C101" s="36"/>
      <c r="D101" s="191" t="s">
        <v>136</v>
      </c>
      <c r="E101" s="36"/>
      <c r="F101" s="192" t="s">
        <v>156</v>
      </c>
      <c r="G101" s="36"/>
      <c r="H101" s="36"/>
      <c r="I101" s="193"/>
      <c r="J101" s="36"/>
      <c r="K101" s="36"/>
      <c r="L101" s="39"/>
      <c r="M101" s="194"/>
      <c r="N101" s="195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136</v>
      </c>
      <c r="AU101" s="17" t="s">
        <v>82</v>
      </c>
    </row>
    <row r="102" spans="1:65" s="2" customFormat="1" ht="11.25">
      <c r="A102" s="34"/>
      <c r="B102" s="35"/>
      <c r="C102" s="36"/>
      <c r="D102" s="196" t="s">
        <v>138</v>
      </c>
      <c r="E102" s="36"/>
      <c r="F102" s="197" t="s">
        <v>157</v>
      </c>
      <c r="G102" s="36"/>
      <c r="H102" s="36"/>
      <c r="I102" s="193"/>
      <c r="J102" s="36"/>
      <c r="K102" s="36"/>
      <c r="L102" s="39"/>
      <c r="M102" s="194"/>
      <c r="N102" s="195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138</v>
      </c>
      <c r="AU102" s="17" t="s">
        <v>82</v>
      </c>
    </row>
    <row r="103" spans="1:65" s="13" customFormat="1" ht="11.25">
      <c r="B103" s="198"/>
      <c r="C103" s="199"/>
      <c r="D103" s="191" t="s">
        <v>140</v>
      </c>
      <c r="E103" s="200" t="s">
        <v>19</v>
      </c>
      <c r="F103" s="201" t="s">
        <v>158</v>
      </c>
      <c r="G103" s="199"/>
      <c r="H103" s="202">
        <v>11.25</v>
      </c>
      <c r="I103" s="203"/>
      <c r="J103" s="199"/>
      <c r="K103" s="199"/>
      <c r="L103" s="204"/>
      <c r="M103" s="205"/>
      <c r="N103" s="206"/>
      <c r="O103" s="206"/>
      <c r="P103" s="206"/>
      <c r="Q103" s="206"/>
      <c r="R103" s="206"/>
      <c r="S103" s="206"/>
      <c r="T103" s="207"/>
      <c r="AT103" s="208" t="s">
        <v>140</v>
      </c>
      <c r="AU103" s="208" t="s">
        <v>82</v>
      </c>
      <c r="AV103" s="13" t="s">
        <v>82</v>
      </c>
      <c r="AW103" s="13" t="s">
        <v>33</v>
      </c>
      <c r="AX103" s="13" t="s">
        <v>71</v>
      </c>
      <c r="AY103" s="208" t="s">
        <v>127</v>
      </c>
    </row>
    <row r="104" spans="1:65" s="13" customFormat="1" ht="11.25">
      <c r="B104" s="198"/>
      <c r="C104" s="199"/>
      <c r="D104" s="191" t="s">
        <v>140</v>
      </c>
      <c r="E104" s="200" t="s">
        <v>19</v>
      </c>
      <c r="F104" s="201" t="s">
        <v>159</v>
      </c>
      <c r="G104" s="199"/>
      <c r="H104" s="202">
        <v>-0.5</v>
      </c>
      <c r="I104" s="203"/>
      <c r="J104" s="199"/>
      <c r="K104" s="199"/>
      <c r="L104" s="204"/>
      <c r="M104" s="205"/>
      <c r="N104" s="206"/>
      <c r="O104" s="206"/>
      <c r="P104" s="206"/>
      <c r="Q104" s="206"/>
      <c r="R104" s="206"/>
      <c r="S104" s="206"/>
      <c r="T104" s="207"/>
      <c r="AT104" s="208" t="s">
        <v>140</v>
      </c>
      <c r="AU104" s="208" t="s">
        <v>82</v>
      </c>
      <c r="AV104" s="13" t="s">
        <v>82</v>
      </c>
      <c r="AW104" s="13" t="s">
        <v>33</v>
      </c>
      <c r="AX104" s="13" t="s">
        <v>71</v>
      </c>
      <c r="AY104" s="208" t="s">
        <v>127</v>
      </c>
    </row>
    <row r="105" spans="1:65" s="13" customFormat="1" ht="11.25">
      <c r="B105" s="198"/>
      <c r="C105" s="199"/>
      <c r="D105" s="191" t="s">
        <v>140</v>
      </c>
      <c r="E105" s="200" t="s">
        <v>19</v>
      </c>
      <c r="F105" s="201" t="s">
        <v>160</v>
      </c>
      <c r="G105" s="199"/>
      <c r="H105" s="202">
        <v>2.8860000000000001</v>
      </c>
      <c r="I105" s="203"/>
      <c r="J105" s="199"/>
      <c r="K105" s="199"/>
      <c r="L105" s="204"/>
      <c r="M105" s="205"/>
      <c r="N105" s="206"/>
      <c r="O105" s="206"/>
      <c r="P105" s="206"/>
      <c r="Q105" s="206"/>
      <c r="R105" s="206"/>
      <c r="S105" s="206"/>
      <c r="T105" s="207"/>
      <c r="AT105" s="208" t="s">
        <v>140</v>
      </c>
      <c r="AU105" s="208" t="s">
        <v>82</v>
      </c>
      <c r="AV105" s="13" t="s">
        <v>82</v>
      </c>
      <c r="AW105" s="13" t="s">
        <v>33</v>
      </c>
      <c r="AX105" s="13" t="s">
        <v>71</v>
      </c>
      <c r="AY105" s="208" t="s">
        <v>127</v>
      </c>
    </row>
    <row r="106" spans="1:65" s="2" customFormat="1" ht="21.75" customHeight="1">
      <c r="A106" s="34"/>
      <c r="B106" s="35"/>
      <c r="C106" s="178" t="s">
        <v>134</v>
      </c>
      <c r="D106" s="178" t="s">
        <v>129</v>
      </c>
      <c r="E106" s="179" t="s">
        <v>161</v>
      </c>
      <c r="F106" s="180" t="s">
        <v>162</v>
      </c>
      <c r="G106" s="181" t="s">
        <v>132</v>
      </c>
      <c r="H106" s="182">
        <v>73.875</v>
      </c>
      <c r="I106" s="183"/>
      <c r="J106" s="184">
        <f>ROUND(I106*H106,2)</f>
        <v>0</v>
      </c>
      <c r="K106" s="180" t="s">
        <v>133</v>
      </c>
      <c r="L106" s="39"/>
      <c r="M106" s="185" t="s">
        <v>19</v>
      </c>
      <c r="N106" s="186" t="s">
        <v>42</v>
      </c>
      <c r="O106" s="64"/>
      <c r="P106" s="187">
        <f>O106*H106</f>
        <v>0</v>
      </c>
      <c r="Q106" s="187">
        <v>0</v>
      </c>
      <c r="R106" s="187">
        <f>Q106*H106</f>
        <v>0</v>
      </c>
      <c r="S106" s="187">
        <v>0</v>
      </c>
      <c r="T106" s="188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9" t="s">
        <v>134</v>
      </c>
      <c r="AT106" s="189" t="s">
        <v>129</v>
      </c>
      <c r="AU106" s="189" t="s">
        <v>82</v>
      </c>
      <c r="AY106" s="17" t="s">
        <v>127</v>
      </c>
      <c r="BE106" s="190">
        <f>IF(N106="základní",J106,0)</f>
        <v>0</v>
      </c>
      <c r="BF106" s="190">
        <f>IF(N106="snížená",J106,0)</f>
        <v>0</v>
      </c>
      <c r="BG106" s="190">
        <f>IF(N106="zákl. přenesená",J106,0)</f>
        <v>0</v>
      </c>
      <c r="BH106" s="190">
        <f>IF(N106="sníž. přenesená",J106,0)</f>
        <v>0</v>
      </c>
      <c r="BI106" s="190">
        <f>IF(N106="nulová",J106,0)</f>
        <v>0</v>
      </c>
      <c r="BJ106" s="17" t="s">
        <v>79</v>
      </c>
      <c r="BK106" s="190">
        <f>ROUND(I106*H106,2)</f>
        <v>0</v>
      </c>
      <c r="BL106" s="17" t="s">
        <v>134</v>
      </c>
      <c r="BM106" s="189" t="s">
        <v>163</v>
      </c>
    </row>
    <row r="107" spans="1:65" s="2" customFormat="1" ht="19.5">
      <c r="A107" s="34"/>
      <c r="B107" s="35"/>
      <c r="C107" s="36"/>
      <c r="D107" s="191" t="s">
        <v>136</v>
      </c>
      <c r="E107" s="36"/>
      <c r="F107" s="192" t="s">
        <v>164</v>
      </c>
      <c r="G107" s="36"/>
      <c r="H107" s="36"/>
      <c r="I107" s="193"/>
      <c r="J107" s="36"/>
      <c r="K107" s="36"/>
      <c r="L107" s="39"/>
      <c r="M107" s="194"/>
      <c r="N107" s="195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136</v>
      </c>
      <c r="AU107" s="17" t="s">
        <v>82</v>
      </c>
    </row>
    <row r="108" spans="1:65" s="2" customFormat="1" ht="11.25">
      <c r="A108" s="34"/>
      <c r="B108" s="35"/>
      <c r="C108" s="36"/>
      <c r="D108" s="196" t="s">
        <v>138</v>
      </c>
      <c r="E108" s="36"/>
      <c r="F108" s="197" t="s">
        <v>165</v>
      </c>
      <c r="G108" s="36"/>
      <c r="H108" s="36"/>
      <c r="I108" s="193"/>
      <c r="J108" s="36"/>
      <c r="K108" s="36"/>
      <c r="L108" s="39"/>
      <c r="M108" s="194"/>
      <c r="N108" s="195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138</v>
      </c>
      <c r="AU108" s="17" t="s">
        <v>82</v>
      </c>
    </row>
    <row r="109" spans="1:65" s="13" customFormat="1" ht="11.25">
      <c r="B109" s="198"/>
      <c r="C109" s="199"/>
      <c r="D109" s="191" t="s">
        <v>140</v>
      </c>
      <c r="E109" s="200" t="s">
        <v>19</v>
      </c>
      <c r="F109" s="201" t="s">
        <v>166</v>
      </c>
      <c r="G109" s="199"/>
      <c r="H109" s="202">
        <v>40</v>
      </c>
      <c r="I109" s="203"/>
      <c r="J109" s="199"/>
      <c r="K109" s="199"/>
      <c r="L109" s="204"/>
      <c r="M109" s="205"/>
      <c r="N109" s="206"/>
      <c r="O109" s="206"/>
      <c r="P109" s="206"/>
      <c r="Q109" s="206"/>
      <c r="R109" s="206"/>
      <c r="S109" s="206"/>
      <c r="T109" s="207"/>
      <c r="AT109" s="208" t="s">
        <v>140</v>
      </c>
      <c r="AU109" s="208" t="s">
        <v>82</v>
      </c>
      <c r="AV109" s="13" t="s">
        <v>82</v>
      </c>
      <c r="AW109" s="13" t="s">
        <v>33</v>
      </c>
      <c r="AX109" s="13" t="s">
        <v>71</v>
      </c>
      <c r="AY109" s="208" t="s">
        <v>127</v>
      </c>
    </row>
    <row r="110" spans="1:65" s="13" customFormat="1" ht="11.25">
      <c r="B110" s="198"/>
      <c r="C110" s="199"/>
      <c r="D110" s="191" t="s">
        <v>140</v>
      </c>
      <c r="E110" s="200" t="s">
        <v>19</v>
      </c>
      <c r="F110" s="201" t="s">
        <v>167</v>
      </c>
      <c r="G110" s="199"/>
      <c r="H110" s="202">
        <v>32</v>
      </c>
      <c r="I110" s="203"/>
      <c r="J110" s="199"/>
      <c r="K110" s="199"/>
      <c r="L110" s="204"/>
      <c r="M110" s="205"/>
      <c r="N110" s="206"/>
      <c r="O110" s="206"/>
      <c r="P110" s="206"/>
      <c r="Q110" s="206"/>
      <c r="R110" s="206"/>
      <c r="S110" s="206"/>
      <c r="T110" s="207"/>
      <c r="AT110" s="208" t="s">
        <v>140</v>
      </c>
      <c r="AU110" s="208" t="s">
        <v>82</v>
      </c>
      <c r="AV110" s="13" t="s">
        <v>82</v>
      </c>
      <c r="AW110" s="13" t="s">
        <v>33</v>
      </c>
      <c r="AX110" s="13" t="s">
        <v>71</v>
      </c>
      <c r="AY110" s="208" t="s">
        <v>127</v>
      </c>
    </row>
    <row r="111" spans="1:65" s="13" customFormat="1" ht="11.25">
      <c r="B111" s="198"/>
      <c r="C111" s="199"/>
      <c r="D111" s="191" t="s">
        <v>140</v>
      </c>
      <c r="E111" s="200" t="s">
        <v>19</v>
      </c>
      <c r="F111" s="201" t="s">
        <v>168</v>
      </c>
      <c r="G111" s="199"/>
      <c r="H111" s="202">
        <v>1.875</v>
      </c>
      <c r="I111" s="203"/>
      <c r="J111" s="199"/>
      <c r="K111" s="199"/>
      <c r="L111" s="204"/>
      <c r="M111" s="205"/>
      <c r="N111" s="206"/>
      <c r="O111" s="206"/>
      <c r="P111" s="206"/>
      <c r="Q111" s="206"/>
      <c r="R111" s="206"/>
      <c r="S111" s="206"/>
      <c r="T111" s="207"/>
      <c r="AT111" s="208" t="s">
        <v>140</v>
      </c>
      <c r="AU111" s="208" t="s">
        <v>82</v>
      </c>
      <c r="AV111" s="13" t="s">
        <v>82</v>
      </c>
      <c r="AW111" s="13" t="s">
        <v>33</v>
      </c>
      <c r="AX111" s="13" t="s">
        <v>71</v>
      </c>
      <c r="AY111" s="208" t="s">
        <v>127</v>
      </c>
    </row>
    <row r="112" spans="1:65" s="2" customFormat="1" ht="21.75" customHeight="1">
      <c r="A112" s="34"/>
      <c r="B112" s="35"/>
      <c r="C112" s="178" t="s">
        <v>169</v>
      </c>
      <c r="D112" s="178" t="s">
        <v>129</v>
      </c>
      <c r="E112" s="179" t="s">
        <v>170</v>
      </c>
      <c r="F112" s="180" t="s">
        <v>171</v>
      </c>
      <c r="G112" s="181" t="s">
        <v>132</v>
      </c>
      <c r="H112" s="182">
        <v>86.2</v>
      </c>
      <c r="I112" s="183"/>
      <c r="J112" s="184">
        <f>ROUND(I112*H112,2)</f>
        <v>0</v>
      </c>
      <c r="K112" s="180" t="s">
        <v>133</v>
      </c>
      <c r="L112" s="39"/>
      <c r="M112" s="185" t="s">
        <v>19</v>
      </c>
      <c r="N112" s="186" t="s">
        <v>42</v>
      </c>
      <c r="O112" s="64"/>
      <c r="P112" s="187">
        <f>O112*H112</f>
        <v>0</v>
      </c>
      <c r="Q112" s="187">
        <v>0</v>
      </c>
      <c r="R112" s="187">
        <f>Q112*H112</f>
        <v>0</v>
      </c>
      <c r="S112" s="187">
        <v>0</v>
      </c>
      <c r="T112" s="188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9" t="s">
        <v>134</v>
      </c>
      <c r="AT112" s="189" t="s">
        <v>129</v>
      </c>
      <c r="AU112" s="189" t="s">
        <v>82</v>
      </c>
      <c r="AY112" s="17" t="s">
        <v>127</v>
      </c>
      <c r="BE112" s="190">
        <f>IF(N112="základní",J112,0)</f>
        <v>0</v>
      </c>
      <c r="BF112" s="190">
        <f>IF(N112="snížená",J112,0)</f>
        <v>0</v>
      </c>
      <c r="BG112" s="190">
        <f>IF(N112="zákl. přenesená",J112,0)</f>
        <v>0</v>
      </c>
      <c r="BH112" s="190">
        <f>IF(N112="sníž. přenesená",J112,0)</f>
        <v>0</v>
      </c>
      <c r="BI112" s="190">
        <f>IF(N112="nulová",J112,0)</f>
        <v>0</v>
      </c>
      <c r="BJ112" s="17" t="s">
        <v>79</v>
      </c>
      <c r="BK112" s="190">
        <f>ROUND(I112*H112,2)</f>
        <v>0</v>
      </c>
      <c r="BL112" s="17" t="s">
        <v>134</v>
      </c>
      <c r="BM112" s="189" t="s">
        <v>172</v>
      </c>
    </row>
    <row r="113" spans="1:65" s="2" customFormat="1" ht="19.5">
      <c r="A113" s="34"/>
      <c r="B113" s="35"/>
      <c r="C113" s="36"/>
      <c r="D113" s="191" t="s">
        <v>136</v>
      </c>
      <c r="E113" s="36"/>
      <c r="F113" s="192" t="s">
        <v>173</v>
      </c>
      <c r="G113" s="36"/>
      <c r="H113" s="36"/>
      <c r="I113" s="193"/>
      <c r="J113" s="36"/>
      <c r="K113" s="36"/>
      <c r="L113" s="39"/>
      <c r="M113" s="194"/>
      <c r="N113" s="195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136</v>
      </c>
      <c r="AU113" s="17" t="s">
        <v>82</v>
      </c>
    </row>
    <row r="114" spans="1:65" s="2" customFormat="1" ht="11.25">
      <c r="A114" s="34"/>
      <c r="B114" s="35"/>
      <c r="C114" s="36"/>
      <c r="D114" s="196" t="s">
        <v>138</v>
      </c>
      <c r="E114" s="36"/>
      <c r="F114" s="197" t="s">
        <v>174</v>
      </c>
      <c r="G114" s="36"/>
      <c r="H114" s="36"/>
      <c r="I114" s="193"/>
      <c r="J114" s="36"/>
      <c r="K114" s="36"/>
      <c r="L114" s="39"/>
      <c r="M114" s="194"/>
      <c r="N114" s="195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138</v>
      </c>
      <c r="AU114" s="17" t="s">
        <v>82</v>
      </c>
    </row>
    <row r="115" spans="1:65" s="13" customFormat="1" ht="11.25">
      <c r="B115" s="198"/>
      <c r="C115" s="199"/>
      <c r="D115" s="191" t="s">
        <v>140</v>
      </c>
      <c r="E115" s="200" t="s">
        <v>19</v>
      </c>
      <c r="F115" s="201" t="s">
        <v>175</v>
      </c>
      <c r="G115" s="199"/>
      <c r="H115" s="202">
        <v>86.2</v>
      </c>
      <c r="I115" s="203"/>
      <c r="J115" s="199"/>
      <c r="K115" s="199"/>
      <c r="L115" s="204"/>
      <c r="M115" s="205"/>
      <c r="N115" s="206"/>
      <c r="O115" s="206"/>
      <c r="P115" s="206"/>
      <c r="Q115" s="206"/>
      <c r="R115" s="206"/>
      <c r="S115" s="206"/>
      <c r="T115" s="207"/>
      <c r="AT115" s="208" t="s">
        <v>140</v>
      </c>
      <c r="AU115" s="208" t="s">
        <v>82</v>
      </c>
      <c r="AV115" s="13" t="s">
        <v>82</v>
      </c>
      <c r="AW115" s="13" t="s">
        <v>33</v>
      </c>
      <c r="AX115" s="13" t="s">
        <v>79</v>
      </c>
      <c r="AY115" s="208" t="s">
        <v>127</v>
      </c>
    </row>
    <row r="116" spans="1:65" s="2" customFormat="1" ht="21.75" customHeight="1">
      <c r="A116" s="34"/>
      <c r="B116" s="35"/>
      <c r="C116" s="178" t="s">
        <v>176</v>
      </c>
      <c r="D116" s="178" t="s">
        <v>129</v>
      </c>
      <c r="E116" s="179" t="s">
        <v>177</v>
      </c>
      <c r="F116" s="180" t="s">
        <v>178</v>
      </c>
      <c r="G116" s="181" t="s">
        <v>132</v>
      </c>
      <c r="H116" s="182">
        <v>0.25</v>
      </c>
      <c r="I116" s="183"/>
      <c r="J116" s="184">
        <f>ROUND(I116*H116,2)</f>
        <v>0</v>
      </c>
      <c r="K116" s="180" t="s">
        <v>133</v>
      </c>
      <c r="L116" s="39"/>
      <c r="M116" s="185" t="s">
        <v>19</v>
      </c>
      <c r="N116" s="186" t="s">
        <v>42</v>
      </c>
      <c r="O116" s="64"/>
      <c r="P116" s="187">
        <f>O116*H116</f>
        <v>0</v>
      </c>
      <c r="Q116" s="187">
        <v>0</v>
      </c>
      <c r="R116" s="187">
        <f>Q116*H116</f>
        <v>0</v>
      </c>
      <c r="S116" s="187">
        <v>0</v>
      </c>
      <c r="T116" s="188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9" t="s">
        <v>134</v>
      </c>
      <c r="AT116" s="189" t="s">
        <v>129</v>
      </c>
      <c r="AU116" s="189" t="s">
        <v>82</v>
      </c>
      <c r="AY116" s="17" t="s">
        <v>127</v>
      </c>
      <c r="BE116" s="190">
        <f>IF(N116="základní",J116,0)</f>
        <v>0</v>
      </c>
      <c r="BF116" s="190">
        <f>IF(N116="snížená",J116,0)</f>
        <v>0</v>
      </c>
      <c r="BG116" s="190">
        <f>IF(N116="zákl. přenesená",J116,0)</f>
        <v>0</v>
      </c>
      <c r="BH116" s="190">
        <f>IF(N116="sníž. přenesená",J116,0)</f>
        <v>0</v>
      </c>
      <c r="BI116" s="190">
        <f>IF(N116="nulová",J116,0)</f>
        <v>0</v>
      </c>
      <c r="BJ116" s="17" t="s">
        <v>79</v>
      </c>
      <c r="BK116" s="190">
        <f>ROUND(I116*H116,2)</f>
        <v>0</v>
      </c>
      <c r="BL116" s="17" t="s">
        <v>134</v>
      </c>
      <c r="BM116" s="189" t="s">
        <v>179</v>
      </c>
    </row>
    <row r="117" spans="1:65" s="2" customFormat="1" ht="19.5">
      <c r="A117" s="34"/>
      <c r="B117" s="35"/>
      <c r="C117" s="36"/>
      <c r="D117" s="191" t="s">
        <v>136</v>
      </c>
      <c r="E117" s="36"/>
      <c r="F117" s="192" t="s">
        <v>180</v>
      </c>
      <c r="G117" s="36"/>
      <c r="H117" s="36"/>
      <c r="I117" s="193"/>
      <c r="J117" s="36"/>
      <c r="K117" s="36"/>
      <c r="L117" s="39"/>
      <c r="M117" s="194"/>
      <c r="N117" s="195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136</v>
      </c>
      <c r="AU117" s="17" t="s">
        <v>82</v>
      </c>
    </row>
    <row r="118" spans="1:65" s="2" customFormat="1" ht="11.25">
      <c r="A118" s="34"/>
      <c r="B118" s="35"/>
      <c r="C118" s="36"/>
      <c r="D118" s="196" t="s">
        <v>138</v>
      </c>
      <c r="E118" s="36"/>
      <c r="F118" s="197" t="s">
        <v>181</v>
      </c>
      <c r="G118" s="36"/>
      <c r="H118" s="36"/>
      <c r="I118" s="193"/>
      <c r="J118" s="36"/>
      <c r="K118" s="36"/>
      <c r="L118" s="39"/>
      <c r="M118" s="194"/>
      <c r="N118" s="195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138</v>
      </c>
      <c r="AU118" s="17" t="s">
        <v>82</v>
      </c>
    </row>
    <row r="119" spans="1:65" s="13" customFormat="1" ht="11.25">
      <c r="B119" s="198"/>
      <c r="C119" s="199"/>
      <c r="D119" s="191" t="s">
        <v>140</v>
      </c>
      <c r="E119" s="200" t="s">
        <v>19</v>
      </c>
      <c r="F119" s="201" t="s">
        <v>182</v>
      </c>
      <c r="G119" s="199"/>
      <c r="H119" s="202">
        <v>0.25</v>
      </c>
      <c r="I119" s="203"/>
      <c r="J119" s="199"/>
      <c r="K119" s="199"/>
      <c r="L119" s="204"/>
      <c r="M119" s="205"/>
      <c r="N119" s="206"/>
      <c r="O119" s="206"/>
      <c r="P119" s="206"/>
      <c r="Q119" s="206"/>
      <c r="R119" s="206"/>
      <c r="S119" s="206"/>
      <c r="T119" s="207"/>
      <c r="AT119" s="208" t="s">
        <v>140</v>
      </c>
      <c r="AU119" s="208" t="s">
        <v>82</v>
      </c>
      <c r="AV119" s="13" t="s">
        <v>82</v>
      </c>
      <c r="AW119" s="13" t="s">
        <v>33</v>
      </c>
      <c r="AX119" s="13" t="s">
        <v>79</v>
      </c>
      <c r="AY119" s="208" t="s">
        <v>127</v>
      </c>
    </row>
    <row r="120" spans="1:65" s="2" customFormat="1" ht="24.2" customHeight="1">
      <c r="A120" s="34"/>
      <c r="B120" s="35"/>
      <c r="C120" s="178" t="s">
        <v>183</v>
      </c>
      <c r="D120" s="178" t="s">
        <v>129</v>
      </c>
      <c r="E120" s="179" t="s">
        <v>184</v>
      </c>
      <c r="F120" s="180" t="s">
        <v>185</v>
      </c>
      <c r="G120" s="181" t="s">
        <v>132</v>
      </c>
      <c r="H120" s="182">
        <v>5</v>
      </c>
      <c r="I120" s="183"/>
      <c r="J120" s="184">
        <f>ROUND(I120*H120,2)</f>
        <v>0</v>
      </c>
      <c r="K120" s="180" t="s">
        <v>133</v>
      </c>
      <c r="L120" s="39"/>
      <c r="M120" s="185" t="s">
        <v>19</v>
      </c>
      <c r="N120" s="186" t="s">
        <v>42</v>
      </c>
      <c r="O120" s="64"/>
      <c r="P120" s="187">
        <f>O120*H120</f>
        <v>0</v>
      </c>
      <c r="Q120" s="187">
        <v>0</v>
      </c>
      <c r="R120" s="187">
        <f>Q120*H120</f>
        <v>0</v>
      </c>
      <c r="S120" s="187">
        <v>0</v>
      </c>
      <c r="T120" s="18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9" t="s">
        <v>134</v>
      </c>
      <c r="AT120" s="189" t="s">
        <v>129</v>
      </c>
      <c r="AU120" s="189" t="s">
        <v>82</v>
      </c>
      <c r="AY120" s="17" t="s">
        <v>127</v>
      </c>
      <c r="BE120" s="190">
        <f>IF(N120="základní",J120,0)</f>
        <v>0</v>
      </c>
      <c r="BF120" s="190">
        <f>IF(N120="snížená",J120,0)</f>
        <v>0</v>
      </c>
      <c r="BG120" s="190">
        <f>IF(N120="zákl. přenesená",J120,0)</f>
        <v>0</v>
      </c>
      <c r="BH120" s="190">
        <f>IF(N120="sníž. přenesená",J120,0)</f>
        <v>0</v>
      </c>
      <c r="BI120" s="190">
        <f>IF(N120="nulová",J120,0)</f>
        <v>0</v>
      </c>
      <c r="BJ120" s="17" t="s">
        <v>79</v>
      </c>
      <c r="BK120" s="190">
        <f>ROUND(I120*H120,2)</f>
        <v>0</v>
      </c>
      <c r="BL120" s="17" t="s">
        <v>134</v>
      </c>
      <c r="BM120" s="189" t="s">
        <v>186</v>
      </c>
    </row>
    <row r="121" spans="1:65" s="2" customFormat="1" ht="19.5">
      <c r="A121" s="34"/>
      <c r="B121" s="35"/>
      <c r="C121" s="36"/>
      <c r="D121" s="191" t="s">
        <v>136</v>
      </c>
      <c r="E121" s="36"/>
      <c r="F121" s="192" t="s">
        <v>187</v>
      </c>
      <c r="G121" s="36"/>
      <c r="H121" s="36"/>
      <c r="I121" s="193"/>
      <c r="J121" s="36"/>
      <c r="K121" s="36"/>
      <c r="L121" s="39"/>
      <c r="M121" s="194"/>
      <c r="N121" s="195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136</v>
      </c>
      <c r="AU121" s="17" t="s">
        <v>82</v>
      </c>
    </row>
    <row r="122" spans="1:65" s="2" customFormat="1" ht="11.25">
      <c r="A122" s="34"/>
      <c r="B122" s="35"/>
      <c r="C122" s="36"/>
      <c r="D122" s="196" t="s">
        <v>138</v>
      </c>
      <c r="E122" s="36"/>
      <c r="F122" s="197" t="s">
        <v>188</v>
      </c>
      <c r="G122" s="36"/>
      <c r="H122" s="36"/>
      <c r="I122" s="193"/>
      <c r="J122" s="36"/>
      <c r="K122" s="36"/>
      <c r="L122" s="39"/>
      <c r="M122" s="194"/>
      <c r="N122" s="195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138</v>
      </c>
      <c r="AU122" s="17" t="s">
        <v>82</v>
      </c>
    </row>
    <row r="123" spans="1:65" s="13" customFormat="1" ht="11.25">
      <c r="B123" s="198"/>
      <c r="C123" s="199"/>
      <c r="D123" s="191" t="s">
        <v>140</v>
      </c>
      <c r="E123" s="200" t="s">
        <v>19</v>
      </c>
      <c r="F123" s="201" t="s">
        <v>189</v>
      </c>
      <c r="G123" s="199"/>
      <c r="H123" s="202">
        <v>5</v>
      </c>
      <c r="I123" s="203"/>
      <c r="J123" s="199"/>
      <c r="K123" s="199"/>
      <c r="L123" s="204"/>
      <c r="M123" s="205"/>
      <c r="N123" s="206"/>
      <c r="O123" s="206"/>
      <c r="P123" s="206"/>
      <c r="Q123" s="206"/>
      <c r="R123" s="206"/>
      <c r="S123" s="206"/>
      <c r="T123" s="207"/>
      <c r="AT123" s="208" t="s">
        <v>140</v>
      </c>
      <c r="AU123" s="208" t="s">
        <v>82</v>
      </c>
      <c r="AV123" s="13" t="s">
        <v>82</v>
      </c>
      <c r="AW123" s="13" t="s">
        <v>33</v>
      </c>
      <c r="AX123" s="13" t="s">
        <v>79</v>
      </c>
      <c r="AY123" s="208" t="s">
        <v>127</v>
      </c>
    </row>
    <row r="124" spans="1:65" s="2" customFormat="1" ht="16.5" customHeight="1">
      <c r="A124" s="34"/>
      <c r="B124" s="35"/>
      <c r="C124" s="178" t="s">
        <v>190</v>
      </c>
      <c r="D124" s="178" t="s">
        <v>129</v>
      </c>
      <c r="E124" s="179" t="s">
        <v>191</v>
      </c>
      <c r="F124" s="180" t="s">
        <v>192</v>
      </c>
      <c r="G124" s="181" t="s">
        <v>132</v>
      </c>
      <c r="H124" s="182">
        <v>12.3</v>
      </c>
      <c r="I124" s="183"/>
      <c r="J124" s="184">
        <f>ROUND(I124*H124,2)</f>
        <v>0</v>
      </c>
      <c r="K124" s="180" t="s">
        <v>133</v>
      </c>
      <c r="L124" s="39"/>
      <c r="M124" s="185" t="s">
        <v>19</v>
      </c>
      <c r="N124" s="186" t="s">
        <v>42</v>
      </c>
      <c r="O124" s="64"/>
      <c r="P124" s="187">
        <f>O124*H124</f>
        <v>0</v>
      </c>
      <c r="Q124" s="187">
        <v>0</v>
      </c>
      <c r="R124" s="187">
        <f>Q124*H124</f>
        <v>0</v>
      </c>
      <c r="S124" s="187">
        <v>0</v>
      </c>
      <c r="T124" s="18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9" t="s">
        <v>134</v>
      </c>
      <c r="AT124" s="189" t="s">
        <v>129</v>
      </c>
      <c r="AU124" s="189" t="s">
        <v>82</v>
      </c>
      <c r="AY124" s="17" t="s">
        <v>127</v>
      </c>
      <c r="BE124" s="190">
        <f>IF(N124="základní",J124,0)</f>
        <v>0</v>
      </c>
      <c r="BF124" s="190">
        <f>IF(N124="snížená",J124,0)</f>
        <v>0</v>
      </c>
      <c r="BG124" s="190">
        <f>IF(N124="zákl. přenesená",J124,0)</f>
        <v>0</v>
      </c>
      <c r="BH124" s="190">
        <f>IF(N124="sníž. přenesená",J124,0)</f>
        <v>0</v>
      </c>
      <c r="BI124" s="190">
        <f>IF(N124="nulová",J124,0)</f>
        <v>0</v>
      </c>
      <c r="BJ124" s="17" t="s">
        <v>79</v>
      </c>
      <c r="BK124" s="190">
        <f>ROUND(I124*H124,2)</f>
        <v>0</v>
      </c>
      <c r="BL124" s="17" t="s">
        <v>134</v>
      </c>
      <c r="BM124" s="189" t="s">
        <v>193</v>
      </c>
    </row>
    <row r="125" spans="1:65" s="2" customFormat="1" ht="19.5">
      <c r="A125" s="34"/>
      <c r="B125" s="35"/>
      <c r="C125" s="36"/>
      <c r="D125" s="191" t="s">
        <v>136</v>
      </c>
      <c r="E125" s="36"/>
      <c r="F125" s="192" t="s">
        <v>194</v>
      </c>
      <c r="G125" s="36"/>
      <c r="H125" s="36"/>
      <c r="I125" s="193"/>
      <c r="J125" s="36"/>
      <c r="K125" s="36"/>
      <c r="L125" s="39"/>
      <c r="M125" s="194"/>
      <c r="N125" s="195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136</v>
      </c>
      <c r="AU125" s="17" t="s">
        <v>82</v>
      </c>
    </row>
    <row r="126" spans="1:65" s="2" customFormat="1" ht="11.25">
      <c r="A126" s="34"/>
      <c r="B126" s="35"/>
      <c r="C126" s="36"/>
      <c r="D126" s="196" t="s">
        <v>138</v>
      </c>
      <c r="E126" s="36"/>
      <c r="F126" s="197" t="s">
        <v>195</v>
      </c>
      <c r="G126" s="36"/>
      <c r="H126" s="36"/>
      <c r="I126" s="193"/>
      <c r="J126" s="36"/>
      <c r="K126" s="36"/>
      <c r="L126" s="39"/>
      <c r="M126" s="194"/>
      <c r="N126" s="195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138</v>
      </c>
      <c r="AU126" s="17" t="s">
        <v>82</v>
      </c>
    </row>
    <row r="127" spans="1:65" s="13" customFormat="1" ht="11.25">
      <c r="B127" s="198"/>
      <c r="C127" s="199"/>
      <c r="D127" s="191" t="s">
        <v>140</v>
      </c>
      <c r="E127" s="200" t="s">
        <v>19</v>
      </c>
      <c r="F127" s="201" t="s">
        <v>196</v>
      </c>
      <c r="G127" s="199"/>
      <c r="H127" s="202">
        <v>12.3</v>
      </c>
      <c r="I127" s="203"/>
      <c r="J127" s="199"/>
      <c r="K127" s="199"/>
      <c r="L127" s="204"/>
      <c r="M127" s="205"/>
      <c r="N127" s="206"/>
      <c r="O127" s="206"/>
      <c r="P127" s="206"/>
      <c r="Q127" s="206"/>
      <c r="R127" s="206"/>
      <c r="S127" s="206"/>
      <c r="T127" s="207"/>
      <c r="AT127" s="208" t="s">
        <v>140</v>
      </c>
      <c r="AU127" s="208" t="s">
        <v>82</v>
      </c>
      <c r="AV127" s="13" t="s">
        <v>82</v>
      </c>
      <c r="AW127" s="13" t="s">
        <v>33</v>
      </c>
      <c r="AX127" s="13" t="s">
        <v>79</v>
      </c>
      <c r="AY127" s="208" t="s">
        <v>127</v>
      </c>
    </row>
    <row r="128" spans="1:65" s="2" customFormat="1" ht="16.5" customHeight="1">
      <c r="A128" s="34"/>
      <c r="B128" s="35"/>
      <c r="C128" s="178" t="s">
        <v>197</v>
      </c>
      <c r="D128" s="178" t="s">
        <v>129</v>
      </c>
      <c r="E128" s="179" t="s">
        <v>198</v>
      </c>
      <c r="F128" s="180" t="s">
        <v>199</v>
      </c>
      <c r="G128" s="181" t="s">
        <v>200</v>
      </c>
      <c r="H128" s="182">
        <v>0.625</v>
      </c>
      <c r="I128" s="183"/>
      <c r="J128" s="184">
        <f>ROUND(I128*H128,2)</f>
        <v>0</v>
      </c>
      <c r="K128" s="180" t="s">
        <v>133</v>
      </c>
      <c r="L128" s="39"/>
      <c r="M128" s="185" t="s">
        <v>19</v>
      </c>
      <c r="N128" s="186" t="s">
        <v>42</v>
      </c>
      <c r="O128" s="64"/>
      <c r="P128" s="187">
        <f>O128*H128</f>
        <v>0</v>
      </c>
      <c r="Q128" s="187">
        <v>0</v>
      </c>
      <c r="R128" s="187">
        <f>Q128*H128</f>
        <v>0</v>
      </c>
      <c r="S128" s="187">
        <v>0</v>
      </c>
      <c r="T128" s="18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9" t="s">
        <v>134</v>
      </c>
      <c r="AT128" s="189" t="s">
        <v>129</v>
      </c>
      <c r="AU128" s="189" t="s">
        <v>82</v>
      </c>
      <c r="AY128" s="17" t="s">
        <v>127</v>
      </c>
      <c r="BE128" s="190">
        <f>IF(N128="základní",J128,0)</f>
        <v>0</v>
      </c>
      <c r="BF128" s="190">
        <f>IF(N128="snížená",J128,0)</f>
        <v>0</v>
      </c>
      <c r="BG128" s="190">
        <f>IF(N128="zákl. přenesená",J128,0)</f>
        <v>0</v>
      </c>
      <c r="BH128" s="190">
        <f>IF(N128="sníž. přenesená",J128,0)</f>
        <v>0</v>
      </c>
      <c r="BI128" s="190">
        <f>IF(N128="nulová",J128,0)</f>
        <v>0</v>
      </c>
      <c r="BJ128" s="17" t="s">
        <v>79</v>
      </c>
      <c r="BK128" s="190">
        <f>ROUND(I128*H128,2)</f>
        <v>0</v>
      </c>
      <c r="BL128" s="17" t="s">
        <v>134</v>
      </c>
      <c r="BM128" s="189" t="s">
        <v>201</v>
      </c>
    </row>
    <row r="129" spans="1:65" s="2" customFormat="1" ht="19.5">
      <c r="A129" s="34"/>
      <c r="B129" s="35"/>
      <c r="C129" s="36"/>
      <c r="D129" s="191" t="s">
        <v>136</v>
      </c>
      <c r="E129" s="36"/>
      <c r="F129" s="192" t="s">
        <v>202</v>
      </c>
      <c r="G129" s="36"/>
      <c r="H129" s="36"/>
      <c r="I129" s="193"/>
      <c r="J129" s="36"/>
      <c r="K129" s="36"/>
      <c r="L129" s="39"/>
      <c r="M129" s="194"/>
      <c r="N129" s="195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136</v>
      </c>
      <c r="AU129" s="17" t="s">
        <v>82</v>
      </c>
    </row>
    <row r="130" spans="1:65" s="2" customFormat="1" ht="11.25">
      <c r="A130" s="34"/>
      <c r="B130" s="35"/>
      <c r="C130" s="36"/>
      <c r="D130" s="196" t="s">
        <v>138</v>
      </c>
      <c r="E130" s="36"/>
      <c r="F130" s="197" t="s">
        <v>203</v>
      </c>
      <c r="G130" s="36"/>
      <c r="H130" s="36"/>
      <c r="I130" s="193"/>
      <c r="J130" s="36"/>
      <c r="K130" s="36"/>
      <c r="L130" s="39"/>
      <c r="M130" s="194"/>
      <c r="N130" s="195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138</v>
      </c>
      <c r="AU130" s="17" t="s">
        <v>82</v>
      </c>
    </row>
    <row r="131" spans="1:65" s="13" customFormat="1" ht="11.25">
      <c r="B131" s="198"/>
      <c r="C131" s="199"/>
      <c r="D131" s="191" t="s">
        <v>140</v>
      </c>
      <c r="E131" s="200" t="s">
        <v>19</v>
      </c>
      <c r="F131" s="201" t="s">
        <v>204</v>
      </c>
      <c r="G131" s="199"/>
      <c r="H131" s="202">
        <v>0.625</v>
      </c>
      <c r="I131" s="203"/>
      <c r="J131" s="199"/>
      <c r="K131" s="199"/>
      <c r="L131" s="204"/>
      <c r="M131" s="205"/>
      <c r="N131" s="206"/>
      <c r="O131" s="206"/>
      <c r="P131" s="206"/>
      <c r="Q131" s="206"/>
      <c r="R131" s="206"/>
      <c r="S131" s="206"/>
      <c r="T131" s="207"/>
      <c r="AT131" s="208" t="s">
        <v>140</v>
      </c>
      <c r="AU131" s="208" t="s">
        <v>82</v>
      </c>
      <c r="AV131" s="13" t="s">
        <v>82</v>
      </c>
      <c r="AW131" s="13" t="s">
        <v>33</v>
      </c>
      <c r="AX131" s="13" t="s">
        <v>79</v>
      </c>
      <c r="AY131" s="208" t="s">
        <v>127</v>
      </c>
    </row>
    <row r="132" spans="1:65" s="2" customFormat="1" ht="16.5" customHeight="1">
      <c r="A132" s="34"/>
      <c r="B132" s="35"/>
      <c r="C132" s="178" t="s">
        <v>205</v>
      </c>
      <c r="D132" s="178" t="s">
        <v>129</v>
      </c>
      <c r="E132" s="179" t="s">
        <v>206</v>
      </c>
      <c r="F132" s="180" t="s">
        <v>207</v>
      </c>
      <c r="G132" s="181" t="s">
        <v>132</v>
      </c>
      <c r="H132" s="182">
        <v>86.45</v>
      </c>
      <c r="I132" s="183"/>
      <c r="J132" s="184">
        <f>ROUND(I132*H132,2)</f>
        <v>0</v>
      </c>
      <c r="K132" s="180" t="s">
        <v>133</v>
      </c>
      <c r="L132" s="39"/>
      <c r="M132" s="185" t="s">
        <v>19</v>
      </c>
      <c r="N132" s="186" t="s">
        <v>42</v>
      </c>
      <c r="O132" s="64"/>
      <c r="P132" s="187">
        <f>O132*H132</f>
        <v>0</v>
      </c>
      <c r="Q132" s="187">
        <v>0</v>
      </c>
      <c r="R132" s="187">
        <f>Q132*H132</f>
        <v>0</v>
      </c>
      <c r="S132" s="187">
        <v>0</v>
      </c>
      <c r="T132" s="18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9" t="s">
        <v>134</v>
      </c>
      <c r="AT132" s="189" t="s">
        <v>129</v>
      </c>
      <c r="AU132" s="189" t="s">
        <v>82</v>
      </c>
      <c r="AY132" s="17" t="s">
        <v>127</v>
      </c>
      <c r="BE132" s="190">
        <f>IF(N132="základní",J132,0)</f>
        <v>0</v>
      </c>
      <c r="BF132" s="190">
        <f>IF(N132="snížená",J132,0)</f>
        <v>0</v>
      </c>
      <c r="BG132" s="190">
        <f>IF(N132="zákl. přenesená",J132,0)</f>
        <v>0</v>
      </c>
      <c r="BH132" s="190">
        <f>IF(N132="sníž. přenesená",J132,0)</f>
        <v>0</v>
      </c>
      <c r="BI132" s="190">
        <f>IF(N132="nulová",J132,0)</f>
        <v>0</v>
      </c>
      <c r="BJ132" s="17" t="s">
        <v>79</v>
      </c>
      <c r="BK132" s="190">
        <f>ROUND(I132*H132,2)</f>
        <v>0</v>
      </c>
      <c r="BL132" s="17" t="s">
        <v>134</v>
      </c>
      <c r="BM132" s="189" t="s">
        <v>208</v>
      </c>
    </row>
    <row r="133" spans="1:65" s="2" customFormat="1" ht="11.25">
      <c r="A133" s="34"/>
      <c r="B133" s="35"/>
      <c r="C133" s="36"/>
      <c r="D133" s="191" t="s">
        <v>136</v>
      </c>
      <c r="E133" s="36"/>
      <c r="F133" s="192" t="s">
        <v>209</v>
      </c>
      <c r="G133" s="36"/>
      <c r="H133" s="36"/>
      <c r="I133" s="193"/>
      <c r="J133" s="36"/>
      <c r="K133" s="36"/>
      <c r="L133" s="39"/>
      <c r="M133" s="194"/>
      <c r="N133" s="195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136</v>
      </c>
      <c r="AU133" s="17" t="s">
        <v>82</v>
      </c>
    </row>
    <row r="134" spans="1:65" s="2" customFormat="1" ht="11.25">
      <c r="A134" s="34"/>
      <c r="B134" s="35"/>
      <c r="C134" s="36"/>
      <c r="D134" s="196" t="s">
        <v>138</v>
      </c>
      <c r="E134" s="36"/>
      <c r="F134" s="197" t="s">
        <v>210</v>
      </c>
      <c r="G134" s="36"/>
      <c r="H134" s="36"/>
      <c r="I134" s="193"/>
      <c r="J134" s="36"/>
      <c r="K134" s="36"/>
      <c r="L134" s="39"/>
      <c r="M134" s="194"/>
      <c r="N134" s="195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138</v>
      </c>
      <c r="AU134" s="17" t="s">
        <v>82</v>
      </c>
    </row>
    <row r="135" spans="1:65" s="13" customFormat="1" ht="11.25">
      <c r="B135" s="198"/>
      <c r="C135" s="199"/>
      <c r="D135" s="191" t="s">
        <v>140</v>
      </c>
      <c r="E135" s="200" t="s">
        <v>19</v>
      </c>
      <c r="F135" s="201" t="s">
        <v>211</v>
      </c>
      <c r="G135" s="199"/>
      <c r="H135" s="202">
        <v>0.25</v>
      </c>
      <c r="I135" s="203"/>
      <c r="J135" s="199"/>
      <c r="K135" s="199"/>
      <c r="L135" s="204"/>
      <c r="M135" s="205"/>
      <c r="N135" s="206"/>
      <c r="O135" s="206"/>
      <c r="P135" s="206"/>
      <c r="Q135" s="206"/>
      <c r="R135" s="206"/>
      <c r="S135" s="206"/>
      <c r="T135" s="207"/>
      <c r="AT135" s="208" t="s">
        <v>140</v>
      </c>
      <c r="AU135" s="208" t="s">
        <v>82</v>
      </c>
      <c r="AV135" s="13" t="s">
        <v>82</v>
      </c>
      <c r="AW135" s="13" t="s">
        <v>33</v>
      </c>
      <c r="AX135" s="13" t="s">
        <v>71</v>
      </c>
      <c r="AY135" s="208" t="s">
        <v>127</v>
      </c>
    </row>
    <row r="136" spans="1:65" s="13" customFormat="1" ht="11.25">
      <c r="B136" s="198"/>
      <c r="C136" s="199"/>
      <c r="D136" s="191" t="s">
        <v>140</v>
      </c>
      <c r="E136" s="200" t="s">
        <v>19</v>
      </c>
      <c r="F136" s="201" t="s">
        <v>212</v>
      </c>
      <c r="G136" s="199"/>
      <c r="H136" s="202">
        <v>86.2</v>
      </c>
      <c r="I136" s="203"/>
      <c r="J136" s="199"/>
      <c r="K136" s="199"/>
      <c r="L136" s="204"/>
      <c r="M136" s="205"/>
      <c r="N136" s="206"/>
      <c r="O136" s="206"/>
      <c r="P136" s="206"/>
      <c r="Q136" s="206"/>
      <c r="R136" s="206"/>
      <c r="S136" s="206"/>
      <c r="T136" s="207"/>
      <c r="AT136" s="208" t="s">
        <v>140</v>
      </c>
      <c r="AU136" s="208" t="s">
        <v>82</v>
      </c>
      <c r="AV136" s="13" t="s">
        <v>82</v>
      </c>
      <c r="AW136" s="13" t="s">
        <v>33</v>
      </c>
      <c r="AX136" s="13" t="s">
        <v>71</v>
      </c>
      <c r="AY136" s="208" t="s">
        <v>127</v>
      </c>
    </row>
    <row r="137" spans="1:65" s="2" customFormat="1" ht="16.5" customHeight="1">
      <c r="A137" s="34"/>
      <c r="B137" s="35"/>
      <c r="C137" s="178" t="s">
        <v>213</v>
      </c>
      <c r="D137" s="178" t="s">
        <v>129</v>
      </c>
      <c r="E137" s="179" t="s">
        <v>214</v>
      </c>
      <c r="F137" s="180" t="s">
        <v>215</v>
      </c>
      <c r="G137" s="181" t="s">
        <v>132</v>
      </c>
      <c r="H137" s="182">
        <v>1.2969999999999999</v>
      </c>
      <c r="I137" s="183"/>
      <c r="J137" s="184">
        <f>ROUND(I137*H137,2)</f>
        <v>0</v>
      </c>
      <c r="K137" s="180" t="s">
        <v>133</v>
      </c>
      <c r="L137" s="39"/>
      <c r="M137" s="185" t="s">
        <v>19</v>
      </c>
      <c r="N137" s="186" t="s">
        <v>42</v>
      </c>
      <c r="O137" s="64"/>
      <c r="P137" s="187">
        <f>O137*H137</f>
        <v>0</v>
      </c>
      <c r="Q137" s="187">
        <v>0</v>
      </c>
      <c r="R137" s="187">
        <f>Q137*H137</f>
        <v>0</v>
      </c>
      <c r="S137" s="187">
        <v>0</v>
      </c>
      <c r="T137" s="18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9" t="s">
        <v>134</v>
      </c>
      <c r="AT137" s="189" t="s">
        <v>129</v>
      </c>
      <c r="AU137" s="189" t="s">
        <v>82</v>
      </c>
      <c r="AY137" s="17" t="s">
        <v>127</v>
      </c>
      <c r="BE137" s="190">
        <f>IF(N137="základní",J137,0)</f>
        <v>0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17" t="s">
        <v>79</v>
      </c>
      <c r="BK137" s="190">
        <f>ROUND(I137*H137,2)</f>
        <v>0</v>
      </c>
      <c r="BL137" s="17" t="s">
        <v>134</v>
      </c>
      <c r="BM137" s="189" t="s">
        <v>216</v>
      </c>
    </row>
    <row r="138" spans="1:65" s="2" customFormat="1" ht="19.5">
      <c r="A138" s="34"/>
      <c r="B138" s="35"/>
      <c r="C138" s="36"/>
      <c r="D138" s="191" t="s">
        <v>136</v>
      </c>
      <c r="E138" s="36"/>
      <c r="F138" s="192" t="s">
        <v>217</v>
      </c>
      <c r="G138" s="36"/>
      <c r="H138" s="36"/>
      <c r="I138" s="193"/>
      <c r="J138" s="36"/>
      <c r="K138" s="36"/>
      <c r="L138" s="39"/>
      <c r="M138" s="194"/>
      <c r="N138" s="195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136</v>
      </c>
      <c r="AU138" s="17" t="s">
        <v>82</v>
      </c>
    </row>
    <row r="139" spans="1:65" s="2" customFormat="1" ht="11.25">
      <c r="A139" s="34"/>
      <c r="B139" s="35"/>
      <c r="C139" s="36"/>
      <c r="D139" s="196" t="s">
        <v>138</v>
      </c>
      <c r="E139" s="36"/>
      <c r="F139" s="197" t="s">
        <v>218</v>
      </c>
      <c r="G139" s="36"/>
      <c r="H139" s="36"/>
      <c r="I139" s="193"/>
      <c r="J139" s="36"/>
      <c r="K139" s="36"/>
      <c r="L139" s="39"/>
      <c r="M139" s="194"/>
      <c r="N139" s="195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138</v>
      </c>
      <c r="AU139" s="17" t="s">
        <v>82</v>
      </c>
    </row>
    <row r="140" spans="1:65" s="13" customFormat="1" ht="11.25">
      <c r="B140" s="198"/>
      <c r="C140" s="199"/>
      <c r="D140" s="191" t="s">
        <v>140</v>
      </c>
      <c r="E140" s="200" t="s">
        <v>19</v>
      </c>
      <c r="F140" s="201" t="s">
        <v>219</v>
      </c>
      <c r="G140" s="199"/>
      <c r="H140" s="202">
        <v>1.2969999999999999</v>
      </c>
      <c r="I140" s="203"/>
      <c r="J140" s="199"/>
      <c r="K140" s="199"/>
      <c r="L140" s="204"/>
      <c r="M140" s="205"/>
      <c r="N140" s="206"/>
      <c r="O140" s="206"/>
      <c r="P140" s="206"/>
      <c r="Q140" s="206"/>
      <c r="R140" s="206"/>
      <c r="S140" s="206"/>
      <c r="T140" s="207"/>
      <c r="AT140" s="208" t="s">
        <v>140</v>
      </c>
      <c r="AU140" s="208" t="s">
        <v>82</v>
      </c>
      <c r="AV140" s="13" t="s">
        <v>82</v>
      </c>
      <c r="AW140" s="13" t="s">
        <v>33</v>
      </c>
      <c r="AX140" s="13" t="s">
        <v>79</v>
      </c>
      <c r="AY140" s="208" t="s">
        <v>127</v>
      </c>
    </row>
    <row r="141" spans="1:65" s="2" customFormat="1" ht="16.5" customHeight="1">
      <c r="A141" s="34"/>
      <c r="B141" s="35"/>
      <c r="C141" s="178" t="s">
        <v>8</v>
      </c>
      <c r="D141" s="178" t="s">
        <v>129</v>
      </c>
      <c r="E141" s="179" t="s">
        <v>220</v>
      </c>
      <c r="F141" s="180" t="s">
        <v>221</v>
      </c>
      <c r="G141" s="181" t="s">
        <v>144</v>
      </c>
      <c r="H141" s="182">
        <v>140</v>
      </c>
      <c r="I141" s="183"/>
      <c r="J141" s="184">
        <f>ROUND(I141*H141,2)</f>
        <v>0</v>
      </c>
      <c r="K141" s="180" t="s">
        <v>133</v>
      </c>
      <c r="L141" s="39"/>
      <c r="M141" s="185" t="s">
        <v>19</v>
      </c>
      <c r="N141" s="186" t="s">
        <v>42</v>
      </c>
      <c r="O141" s="64"/>
      <c r="P141" s="187">
        <f>O141*H141</f>
        <v>0</v>
      </c>
      <c r="Q141" s="187">
        <v>0</v>
      </c>
      <c r="R141" s="187">
        <f>Q141*H141</f>
        <v>0</v>
      </c>
      <c r="S141" s="187">
        <v>0</v>
      </c>
      <c r="T141" s="18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9" t="s">
        <v>134</v>
      </c>
      <c r="AT141" s="189" t="s">
        <v>129</v>
      </c>
      <c r="AU141" s="189" t="s">
        <v>82</v>
      </c>
      <c r="AY141" s="17" t="s">
        <v>127</v>
      </c>
      <c r="BE141" s="190">
        <f>IF(N141="základní",J141,0)</f>
        <v>0</v>
      </c>
      <c r="BF141" s="190">
        <f>IF(N141="snížená",J141,0)</f>
        <v>0</v>
      </c>
      <c r="BG141" s="190">
        <f>IF(N141="zákl. přenesená",J141,0)</f>
        <v>0</v>
      </c>
      <c r="BH141" s="190">
        <f>IF(N141="sníž. přenesená",J141,0)</f>
        <v>0</v>
      </c>
      <c r="BI141" s="190">
        <f>IF(N141="nulová",J141,0)</f>
        <v>0</v>
      </c>
      <c r="BJ141" s="17" t="s">
        <v>79</v>
      </c>
      <c r="BK141" s="190">
        <f>ROUND(I141*H141,2)</f>
        <v>0</v>
      </c>
      <c r="BL141" s="17" t="s">
        <v>134</v>
      </c>
      <c r="BM141" s="189" t="s">
        <v>222</v>
      </c>
    </row>
    <row r="142" spans="1:65" s="2" customFormat="1" ht="11.25">
      <c r="A142" s="34"/>
      <c r="B142" s="35"/>
      <c r="C142" s="36"/>
      <c r="D142" s="191" t="s">
        <v>136</v>
      </c>
      <c r="E142" s="36"/>
      <c r="F142" s="192" t="s">
        <v>223</v>
      </c>
      <c r="G142" s="36"/>
      <c r="H142" s="36"/>
      <c r="I142" s="193"/>
      <c r="J142" s="36"/>
      <c r="K142" s="36"/>
      <c r="L142" s="39"/>
      <c r="M142" s="194"/>
      <c r="N142" s="195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136</v>
      </c>
      <c r="AU142" s="17" t="s">
        <v>82</v>
      </c>
    </row>
    <row r="143" spans="1:65" s="2" customFormat="1" ht="11.25">
      <c r="A143" s="34"/>
      <c r="B143" s="35"/>
      <c r="C143" s="36"/>
      <c r="D143" s="196" t="s">
        <v>138</v>
      </c>
      <c r="E143" s="36"/>
      <c r="F143" s="197" t="s">
        <v>224</v>
      </c>
      <c r="G143" s="36"/>
      <c r="H143" s="36"/>
      <c r="I143" s="193"/>
      <c r="J143" s="36"/>
      <c r="K143" s="36"/>
      <c r="L143" s="39"/>
      <c r="M143" s="194"/>
      <c r="N143" s="195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138</v>
      </c>
      <c r="AU143" s="17" t="s">
        <v>82</v>
      </c>
    </row>
    <row r="144" spans="1:65" s="2" customFormat="1" ht="19.5">
      <c r="A144" s="34"/>
      <c r="B144" s="35"/>
      <c r="C144" s="36"/>
      <c r="D144" s="191" t="s">
        <v>148</v>
      </c>
      <c r="E144" s="36"/>
      <c r="F144" s="209" t="s">
        <v>225</v>
      </c>
      <c r="G144" s="36"/>
      <c r="H144" s="36"/>
      <c r="I144" s="193"/>
      <c r="J144" s="36"/>
      <c r="K144" s="36"/>
      <c r="L144" s="39"/>
      <c r="M144" s="194"/>
      <c r="N144" s="195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148</v>
      </c>
      <c r="AU144" s="17" t="s">
        <v>82</v>
      </c>
    </row>
    <row r="145" spans="1:65" s="13" customFormat="1" ht="11.25">
      <c r="B145" s="198"/>
      <c r="C145" s="199"/>
      <c r="D145" s="191" t="s">
        <v>140</v>
      </c>
      <c r="E145" s="200" t="s">
        <v>19</v>
      </c>
      <c r="F145" s="201" t="s">
        <v>150</v>
      </c>
      <c r="G145" s="199"/>
      <c r="H145" s="202">
        <v>36</v>
      </c>
      <c r="I145" s="203"/>
      <c r="J145" s="199"/>
      <c r="K145" s="199"/>
      <c r="L145" s="204"/>
      <c r="M145" s="205"/>
      <c r="N145" s="206"/>
      <c r="O145" s="206"/>
      <c r="P145" s="206"/>
      <c r="Q145" s="206"/>
      <c r="R145" s="206"/>
      <c r="S145" s="206"/>
      <c r="T145" s="207"/>
      <c r="AT145" s="208" t="s">
        <v>140</v>
      </c>
      <c r="AU145" s="208" t="s">
        <v>82</v>
      </c>
      <c r="AV145" s="13" t="s">
        <v>82</v>
      </c>
      <c r="AW145" s="13" t="s">
        <v>33</v>
      </c>
      <c r="AX145" s="13" t="s">
        <v>71</v>
      </c>
      <c r="AY145" s="208" t="s">
        <v>127</v>
      </c>
    </row>
    <row r="146" spans="1:65" s="13" customFormat="1" ht="11.25">
      <c r="B146" s="198"/>
      <c r="C146" s="199"/>
      <c r="D146" s="191" t="s">
        <v>140</v>
      </c>
      <c r="E146" s="200" t="s">
        <v>19</v>
      </c>
      <c r="F146" s="201" t="s">
        <v>151</v>
      </c>
      <c r="G146" s="199"/>
      <c r="H146" s="202">
        <v>34</v>
      </c>
      <c r="I146" s="203"/>
      <c r="J146" s="199"/>
      <c r="K146" s="199"/>
      <c r="L146" s="204"/>
      <c r="M146" s="205"/>
      <c r="N146" s="206"/>
      <c r="O146" s="206"/>
      <c r="P146" s="206"/>
      <c r="Q146" s="206"/>
      <c r="R146" s="206"/>
      <c r="S146" s="206"/>
      <c r="T146" s="207"/>
      <c r="AT146" s="208" t="s">
        <v>140</v>
      </c>
      <c r="AU146" s="208" t="s">
        <v>82</v>
      </c>
      <c r="AV146" s="13" t="s">
        <v>82</v>
      </c>
      <c r="AW146" s="13" t="s">
        <v>33</v>
      </c>
      <c r="AX146" s="13" t="s">
        <v>71</v>
      </c>
      <c r="AY146" s="208" t="s">
        <v>127</v>
      </c>
    </row>
    <row r="147" spans="1:65" s="13" customFormat="1" ht="11.25">
      <c r="B147" s="198"/>
      <c r="C147" s="199"/>
      <c r="D147" s="191" t="s">
        <v>140</v>
      </c>
      <c r="E147" s="200" t="s">
        <v>19</v>
      </c>
      <c r="F147" s="201" t="s">
        <v>226</v>
      </c>
      <c r="G147" s="199"/>
      <c r="H147" s="202">
        <v>70</v>
      </c>
      <c r="I147" s="203"/>
      <c r="J147" s="199"/>
      <c r="K147" s="199"/>
      <c r="L147" s="204"/>
      <c r="M147" s="205"/>
      <c r="N147" s="206"/>
      <c r="O147" s="206"/>
      <c r="P147" s="206"/>
      <c r="Q147" s="206"/>
      <c r="R147" s="206"/>
      <c r="S147" s="206"/>
      <c r="T147" s="207"/>
      <c r="AT147" s="208" t="s">
        <v>140</v>
      </c>
      <c r="AU147" s="208" t="s">
        <v>82</v>
      </c>
      <c r="AV147" s="13" t="s">
        <v>82</v>
      </c>
      <c r="AW147" s="13" t="s">
        <v>33</v>
      </c>
      <c r="AX147" s="13" t="s">
        <v>71</v>
      </c>
      <c r="AY147" s="208" t="s">
        <v>127</v>
      </c>
    </row>
    <row r="148" spans="1:65" s="2" customFormat="1" ht="16.5" customHeight="1">
      <c r="A148" s="34"/>
      <c r="B148" s="35"/>
      <c r="C148" s="178" t="s">
        <v>227</v>
      </c>
      <c r="D148" s="178" t="s">
        <v>129</v>
      </c>
      <c r="E148" s="179" t="s">
        <v>228</v>
      </c>
      <c r="F148" s="180" t="s">
        <v>229</v>
      </c>
      <c r="G148" s="181" t="s">
        <v>144</v>
      </c>
      <c r="H148" s="182">
        <v>70</v>
      </c>
      <c r="I148" s="183"/>
      <c r="J148" s="184">
        <f>ROUND(I148*H148,2)</f>
        <v>0</v>
      </c>
      <c r="K148" s="180" t="s">
        <v>133</v>
      </c>
      <c r="L148" s="39"/>
      <c r="M148" s="185" t="s">
        <v>19</v>
      </c>
      <c r="N148" s="186" t="s">
        <v>42</v>
      </c>
      <c r="O148" s="64"/>
      <c r="P148" s="187">
        <f>O148*H148</f>
        <v>0</v>
      </c>
      <c r="Q148" s="187">
        <v>0</v>
      </c>
      <c r="R148" s="187">
        <f>Q148*H148</f>
        <v>0</v>
      </c>
      <c r="S148" s="187">
        <v>0</v>
      </c>
      <c r="T148" s="18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9" t="s">
        <v>134</v>
      </c>
      <c r="AT148" s="189" t="s">
        <v>129</v>
      </c>
      <c r="AU148" s="189" t="s">
        <v>82</v>
      </c>
      <c r="AY148" s="17" t="s">
        <v>127</v>
      </c>
      <c r="BE148" s="190">
        <f>IF(N148="základní",J148,0)</f>
        <v>0</v>
      </c>
      <c r="BF148" s="190">
        <f>IF(N148="snížená",J148,0)</f>
        <v>0</v>
      </c>
      <c r="BG148" s="190">
        <f>IF(N148="zákl. přenesená",J148,0)</f>
        <v>0</v>
      </c>
      <c r="BH148" s="190">
        <f>IF(N148="sníž. přenesená",J148,0)</f>
        <v>0</v>
      </c>
      <c r="BI148" s="190">
        <f>IF(N148="nulová",J148,0)</f>
        <v>0</v>
      </c>
      <c r="BJ148" s="17" t="s">
        <v>79</v>
      </c>
      <c r="BK148" s="190">
        <f>ROUND(I148*H148,2)</f>
        <v>0</v>
      </c>
      <c r="BL148" s="17" t="s">
        <v>134</v>
      </c>
      <c r="BM148" s="189" t="s">
        <v>230</v>
      </c>
    </row>
    <row r="149" spans="1:65" s="2" customFormat="1" ht="11.25">
      <c r="A149" s="34"/>
      <c r="B149" s="35"/>
      <c r="C149" s="36"/>
      <c r="D149" s="191" t="s">
        <v>136</v>
      </c>
      <c r="E149" s="36"/>
      <c r="F149" s="192" t="s">
        <v>231</v>
      </c>
      <c r="G149" s="36"/>
      <c r="H149" s="36"/>
      <c r="I149" s="193"/>
      <c r="J149" s="36"/>
      <c r="K149" s="36"/>
      <c r="L149" s="39"/>
      <c r="M149" s="194"/>
      <c r="N149" s="195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136</v>
      </c>
      <c r="AU149" s="17" t="s">
        <v>82</v>
      </c>
    </row>
    <row r="150" spans="1:65" s="2" customFormat="1" ht="11.25">
      <c r="A150" s="34"/>
      <c r="B150" s="35"/>
      <c r="C150" s="36"/>
      <c r="D150" s="196" t="s">
        <v>138</v>
      </c>
      <c r="E150" s="36"/>
      <c r="F150" s="197" t="s">
        <v>232</v>
      </c>
      <c r="G150" s="36"/>
      <c r="H150" s="36"/>
      <c r="I150" s="193"/>
      <c r="J150" s="36"/>
      <c r="K150" s="36"/>
      <c r="L150" s="39"/>
      <c r="M150" s="194"/>
      <c r="N150" s="195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138</v>
      </c>
      <c r="AU150" s="17" t="s">
        <v>82</v>
      </c>
    </row>
    <row r="151" spans="1:65" s="13" customFormat="1" ht="11.25">
      <c r="B151" s="198"/>
      <c r="C151" s="199"/>
      <c r="D151" s="191" t="s">
        <v>140</v>
      </c>
      <c r="E151" s="200" t="s">
        <v>19</v>
      </c>
      <c r="F151" s="201" t="s">
        <v>150</v>
      </c>
      <c r="G151" s="199"/>
      <c r="H151" s="202">
        <v>36</v>
      </c>
      <c r="I151" s="203"/>
      <c r="J151" s="199"/>
      <c r="K151" s="199"/>
      <c r="L151" s="204"/>
      <c r="M151" s="205"/>
      <c r="N151" s="206"/>
      <c r="O151" s="206"/>
      <c r="P151" s="206"/>
      <c r="Q151" s="206"/>
      <c r="R151" s="206"/>
      <c r="S151" s="206"/>
      <c r="T151" s="207"/>
      <c r="AT151" s="208" t="s">
        <v>140</v>
      </c>
      <c r="AU151" s="208" t="s">
        <v>82</v>
      </c>
      <c r="AV151" s="13" t="s">
        <v>82</v>
      </c>
      <c r="AW151" s="13" t="s">
        <v>33</v>
      </c>
      <c r="AX151" s="13" t="s">
        <v>71</v>
      </c>
      <c r="AY151" s="208" t="s">
        <v>127</v>
      </c>
    </row>
    <row r="152" spans="1:65" s="13" customFormat="1" ht="11.25">
      <c r="B152" s="198"/>
      <c r="C152" s="199"/>
      <c r="D152" s="191" t="s">
        <v>140</v>
      </c>
      <c r="E152" s="200" t="s">
        <v>19</v>
      </c>
      <c r="F152" s="201" t="s">
        <v>151</v>
      </c>
      <c r="G152" s="199"/>
      <c r="H152" s="202">
        <v>34</v>
      </c>
      <c r="I152" s="203"/>
      <c r="J152" s="199"/>
      <c r="K152" s="199"/>
      <c r="L152" s="204"/>
      <c r="M152" s="205"/>
      <c r="N152" s="206"/>
      <c r="O152" s="206"/>
      <c r="P152" s="206"/>
      <c r="Q152" s="206"/>
      <c r="R152" s="206"/>
      <c r="S152" s="206"/>
      <c r="T152" s="207"/>
      <c r="AT152" s="208" t="s">
        <v>140</v>
      </c>
      <c r="AU152" s="208" t="s">
        <v>82</v>
      </c>
      <c r="AV152" s="13" t="s">
        <v>82</v>
      </c>
      <c r="AW152" s="13" t="s">
        <v>33</v>
      </c>
      <c r="AX152" s="13" t="s">
        <v>71</v>
      </c>
      <c r="AY152" s="208" t="s">
        <v>127</v>
      </c>
    </row>
    <row r="153" spans="1:65" s="2" customFormat="1" ht="16.5" customHeight="1">
      <c r="A153" s="34"/>
      <c r="B153" s="35"/>
      <c r="C153" s="210" t="s">
        <v>233</v>
      </c>
      <c r="D153" s="210" t="s">
        <v>234</v>
      </c>
      <c r="E153" s="211" t="s">
        <v>235</v>
      </c>
      <c r="F153" s="212" t="s">
        <v>236</v>
      </c>
      <c r="G153" s="213" t="s">
        <v>237</v>
      </c>
      <c r="H153" s="214">
        <v>1.4419999999999999</v>
      </c>
      <c r="I153" s="215"/>
      <c r="J153" s="216">
        <f>ROUND(I153*H153,2)</f>
        <v>0</v>
      </c>
      <c r="K153" s="212" t="s">
        <v>133</v>
      </c>
      <c r="L153" s="217"/>
      <c r="M153" s="218" t="s">
        <v>19</v>
      </c>
      <c r="N153" s="219" t="s">
        <v>42</v>
      </c>
      <c r="O153" s="64"/>
      <c r="P153" s="187">
        <f>O153*H153</f>
        <v>0</v>
      </c>
      <c r="Q153" s="187">
        <v>1E-3</v>
      </c>
      <c r="R153" s="187">
        <f>Q153*H153</f>
        <v>1.4419999999999999E-3</v>
      </c>
      <c r="S153" s="187">
        <v>0</v>
      </c>
      <c r="T153" s="18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9" t="s">
        <v>190</v>
      </c>
      <c r="AT153" s="189" t="s">
        <v>234</v>
      </c>
      <c r="AU153" s="189" t="s">
        <v>82</v>
      </c>
      <c r="AY153" s="17" t="s">
        <v>127</v>
      </c>
      <c r="BE153" s="190">
        <f>IF(N153="základní",J153,0)</f>
        <v>0</v>
      </c>
      <c r="BF153" s="190">
        <f>IF(N153="snížená",J153,0)</f>
        <v>0</v>
      </c>
      <c r="BG153" s="190">
        <f>IF(N153="zákl. přenesená",J153,0)</f>
        <v>0</v>
      </c>
      <c r="BH153" s="190">
        <f>IF(N153="sníž. přenesená",J153,0)</f>
        <v>0</v>
      </c>
      <c r="BI153" s="190">
        <f>IF(N153="nulová",J153,0)</f>
        <v>0</v>
      </c>
      <c r="BJ153" s="17" t="s">
        <v>79</v>
      </c>
      <c r="BK153" s="190">
        <f>ROUND(I153*H153,2)</f>
        <v>0</v>
      </c>
      <c r="BL153" s="17" t="s">
        <v>134</v>
      </c>
      <c r="BM153" s="189" t="s">
        <v>238</v>
      </c>
    </row>
    <row r="154" spans="1:65" s="2" customFormat="1" ht="11.25">
      <c r="A154" s="34"/>
      <c r="B154" s="35"/>
      <c r="C154" s="36"/>
      <c r="D154" s="191" t="s">
        <v>136</v>
      </c>
      <c r="E154" s="36"/>
      <c r="F154" s="192" t="s">
        <v>236</v>
      </c>
      <c r="G154" s="36"/>
      <c r="H154" s="36"/>
      <c r="I154" s="193"/>
      <c r="J154" s="36"/>
      <c r="K154" s="36"/>
      <c r="L154" s="39"/>
      <c r="M154" s="194"/>
      <c r="N154" s="195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136</v>
      </c>
      <c r="AU154" s="17" t="s">
        <v>82</v>
      </c>
    </row>
    <row r="155" spans="1:65" s="13" customFormat="1" ht="11.25">
      <c r="B155" s="198"/>
      <c r="C155" s="199"/>
      <c r="D155" s="191" t="s">
        <v>140</v>
      </c>
      <c r="E155" s="200" t="s">
        <v>19</v>
      </c>
      <c r="F155" s="201" t="s">
        <v>239</v>
      </c>
      <c r="G155" s="199"/>
      <c r="H155" s="202">
        <v>1.4419999999999999</v>
      </c>
      <c r="I155" s="203"/>
      <c r="J155" s="199"/>
      <c r="K155" s="199"/>
      <c r="L155" s="204"/>
      <c r="M155" s="205"/>
      <c r="N155" s="206"/>
      <c r="O155" s="206"/>
      <c r="P155" s="206"/>
      <c r="Q155" s="206"/>
      <c r="R155" s="206"/>
      <c r="S155" s="206"/>
      <c r="T155" s="207"/>
      <c r="AT155" s="208" t="s">
        <v>140</v>
      </c>
      <c r="AU155" s="208" t="s">
        <v>82</v>
      </c>
      <c r="AV155" s="13" t="s">
        <v>82</v>
      </c>
      <c r="AW155" s="13" t="s">
        <v>33</v>
      </c>
      <c r="AX155" s="13" t="s">
        <v>79</v>
      </c>
      <c r="AY155" s="208" t="s">
        <v>127</v>
      </c>
    </row>
    <row r="156" spans="1:65" s="2" customFormat="1" ht="16.5" customHeight="1">
      <c r="A156" s="34"/>
      <c r="B156" s="35"/>
      <c r="C156" s="178" t="s">
        <v>240</v>
      </c>
      <c r="D156" s="178" t="s">
        <v>129</v>
      </c>
      <c r="E156" s="179" t="s">
        <v>241</v>
      </c>
      <c r="F156" s="180" t="s">
        <v>242</v>
      </c>
      <c r="G156" s="181" t="s">
        <v>144</v>
      </c>
      <c r="H156" s="182">
        <v>70</v>
      </c>
      <c r="I156" s="183"/>
      <c r="J156" s="184">
        <f>ROUND(I156*H156,2)</f>
        <v>0</v>
      </c>
      <c r="K156" s="180" t="s">
        <v>133</v>
      </c>
      <c r="L156" s="39"/>
      <c r="M156" s="185" t="s">
        <v>19</v>
      </c>
      <c r="N156" s="186" t="s">
        <v>42</v>
      </c>
      <c r="O156" s="64"/>
      <c r="P156" s="187">
        <f>O156*H156</f>
        <v>0</v>
      </c>
      <c r="Q156" s="187">
        <v>0</v>
      </c>
      <c r="R156" s="187">
        <f>Q156*H156</f>
        <v>0</v>
      </c>
      <c r="S156" s="187">
        <v>0</v>
      </c>
      <c r="T156" s="18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9" t="s">
        <v>134</v>
      </c>
      <c r="AT156" s="189" t="s">
        <v>129</v>
      </c>
      <c r="AU156" s="189" t="s">
        <v>82</v>
      </c>
      <c r="AY156" s="17" t="s">
        <v>127</v>
      </c>
      <c r="BE156" s="190">
        <f>IF(N156="základní",J156,0)</f>
        <v>0</v>
      </c>
      <c r="BF156" s="190">
        <f>IF(N156="snížená",J156,0)</f>
        <v>0</v>
      </c>
      <c r="BG156" s="190">
        <f>IF(N156="zákl. přenesená",J156,0)</f>
        <v>0</v>
      </c>
      <c r="BH156" s="190">
        <f>IF(N156="sníž. přenesená",J156,0)</f>
        <v>0</v>
      </c>
      <c r="BI156" s="190">
        <f>IF(N156="nulová",J156,0)</f>
        <v>0</v>
      </c>
      <c r="BJ156" s="17" t="s">
        <v>79</v>
      </c>
      <c r="BK156" s="190">
        <f>ROUND(I156*H156,2)</f>
        <v>0</v>
      </c>
      <c r="BL156" s="17" t="s">
        <v>134</v>
      </c>
      <c r="BM156" s="189" t="s">
        <v>243</v>
      </c>
    </row>
    <row r="157" spans="1:65" s="2" customFormat="1" ht="11.25">
      <c r="A157" s="34"/>
      <c r="B157" s="35"/>
      <c r="C157" s="36"/>
      <c r="D157" s="191" t="s">
        <v>136</v>
      </c>
      <c r="E157" s="36"/>
      <c r="F157" s="192" t="s">
        <v>244</v>
      </c>
      <c r="G157" s="36"/>
      <c r="H157" s="36"/>
      <c r="I157" s="193"/>
      <c r="J157" s="36"/>
      <c r="K157" s="36"/>
      <c r="L157" s="39"/>
      <c r="M157" s="194"/>
      <c r="N157" s="195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136</v>
      </c>
      <c r="AU157" s="17" t="s">
        <v>82</v>
      </c>
    </row>
    <row r="158" spans="1:65" s="2" customFormat="1" ht="11.25">
      <c r="A158" s="34"/>
      <c r="B158" s="35"/>
      <c r="C158" s="36"/>
      <c r="D158" s="196" t="s">
        <v>138</v>
      </c>
      <c r="E158" s="36"/>
      <c r="F158" s="197" t="s">
        <v>245</v>
      </c>
      <c r="G158" s="36"/>
      <c r="H158" s="36"/>
      <c r="I158" s="193"/>
      <c r="J158" s="36"/>
      <c r="K158" s="36"/>
      <c r="L158" s="39"/>
      <c r="M158" s="194"/>
      <c r="N158" s="195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138</v>
      </c>
      <c r="AU158" s="17" t="s">
        <v>82</v>
      </c>
    </row>
    <row r="159" spans="1:65" s="13" customFormat="1" ht="11.25">
      <c r="B159" s="198"/>
      <c r="C159" s="199"/>
      <c r="D159" s="191" t="s">
        <v>140</v>
      </c>
      <c r="E159" s="200" t="s">
        <v>19</v>
      </c>
      <c r="F159" s="201" t="s">
        <v>150</v>
      </c>
      <c r="G159" s="199"/>
      <c r="H159" s="202">
        <v>36</v>
      </c>
      <c r="I159" s="203"/>
      <c r="J159" s="199"/>
      <c r="K159" s="199"/>
      <c r="L159" s="204"/>
      <c r="M159" s="205"/>
      <c r="N159" s="206"/>
      <c r="O159" s="206"/>
      <c r="P159" s="206"/>
      <c r="Q159" s="206"/>
      <c r="R159" s="206"/>
      <c r="S159" s="206"/>
      <c r="T159" s="207"/>
      <c r="AT159" s="208" t="s">
        <v>140</v>
      </c>
      <c r="AU159" s="208" t="s">
        <v>82</v>
      </c>
      <c r="AV159" s="13" t="s">
        <v>82</v>
      </c>
      <c r="AW159" s="13" t="s">
        <v>33</v>
      </c>
      <c r="AX159" s="13" t="s">
        <v>71</v>
      </c>
      <c r="AY159" s="208" t="s">
        <v>127</v>
      </c>
    </row>
    <row r="160" spans="1:65" s="13" customFormat="1" ht="11.25">
      <c r="B160" s="198"/>
      <c r="C160" s="199"/>
      <c r="D160" s="191" t="s">
        <v>140</v>
      </c>
      <c r="E160" s="200" t="s">
        <v>19</v>
      </c>
      <c r="F160" s="201" t="s">
        <v>151</v>
      </c>
      <c r="G160" s="199"/>
      <c r="H160" s="202">
        <v>34</v>
      </c>
      <c r="I160" s="203"/>
      <c r="J160" s="199"/>
      <c r="K160" s="199"/>
      <c r="L160" s="204"/>
      <c r="M160" s="205"/>
      <c r="N160" s="206"/>
      <c r="O160" s="206"/>
      <c r="P160" s="206"/>
      <c r="Q160" s="206"/>
      <c r="R160" s="206"/>
      <c r="S160" s="206"/>
      <c r="T160" s="207"/>
      <c r="AT160" s="208" t="s">
        <v>140</v>
      </c>
      <c r="AU160" s="208" t="s">
        <v>82</v>
      </c>
      <c r="AV160" s="13" t="s">
        <v>82</v>
      </c>
      <c r="AW160" s="13" t="s">
        <v>33</v>
      </c>
      <c r="AX160" s="13" t="s">
        <v>71</v>
      </c>
      <c r="AY160" s="208" t="s">
        <v>127</v>
      </c>
    </row>
    <row r="161" spans="1:65" s="12" customFormat="1" ht="22.9" customHeight="1">
      <c r="B161" s="162"/>
      <c r="C161" s="163"/>
      <c r="D161" s="164" t="s">
        <v>70</v>
      </c>
      <c r="E161" s="176" t="s">
        <v>82</v>
      </c>
      <c r="F161" s="176" t="s">
        <v>246</v>
      </c>
      <c r="G161" s="163"/>
      <c r="H161" s="163"/>
      <c r="I161" s="166"/>
      <c r="J161" s="177">
        <f>BK161</f>
        <v>0</v>
      </c>
      <c r="K161" s="163"/>
      <c r="L161" s="168"/>
      <c r="M161" s="169"/>
      <c r="N161" s="170"/>
      <c r="O161" s="170"/>
      <c r="P161" s="171">
        <f>SUM(P162:P189)</f>
        <v>0</v>
      </c>
      <c r="Q161" s="170"/>
      <c r="R161" s="171">
        <f>SUM(R162:R189)</f>
        <v>14.280364459999999</v>
      </c>
      <c r="S161" s="170"/>
      <c r="T161" s="172">
        <f>SUM(T162:T189)</f>
        <v>0</v>
      </c>
      <c r="AR161" s="173" t="s">
        <v>79</v>
      </c>
      <c r="AT161" s="174" t="s">
        <v>70</v>
      </c>
      <c r="AU161" s="174" t="s">
        <v>79</v>
      </c>
      <c r="AY161" s="173" t="s">
        <v>127</v>
      </c>
      <c r="BK161" s="175">
        <f>SUM(BK162:BK189)</f>
        <v>0</v>
      </c>
    </row>
    <row r="162" spans="1:65" s="2" customFormat="1" ht="16.5" customHeight="1">
      <c r="A162" s="34"/>
      <c r="B162" s="35"/>
      <c r="C162" s="178" t="s">
        <v>247</v>
      </c>
      <c r="D162" s="178" t="s">
        <v>129</v>
      </c>
      <c r="E162" s="179" t="s">
        <v>248</v>
      </c>
      <c r="F162" s="180" t="s">
        <v>249</v>
      </c>
      <c r="G162" s="181" t="s">
        <v>132</v>
      </c>
      <c r="H162" s="182">
        <v>76</v>
      </c>
      <c r="I162" s="183"/>
      <c r="J162" s="184">
        <f>ROUND(I162*H162,2)</f>
        <v>0</v>
      </c>
      <c r="K162" s="180" t="s">
        <v>133</v>
      </c>
      <c r="L162" s="39"/>
      <c r="M162" s="185" t="s">
        <v>19</v>
      </c>
      <c r="N162" s="186" t="s">
        <v>42</v>
      </c>
      <c r="O162" s="64"/>
      <c r="P162" s="187">
        <f>O162*H162</f>
        <v>0</v>
      </c>
      <c r="Q162" s="187">
        <v>0</v>
      </c>
      <c r="R162" s="187">
        <f>Q162*H162</f>
        <v>0</v>
      </c>
      <c r="S162" s="187">
        <v>0</v>
      </c>
      <c r="T162" s="18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9" t="s">
        <v>134</v>
      </c>
      <c r="AT162" s="189" t="s">
        <v>129</v>
      </c>
      <c r="AU162" s="189" t="s">
        <v>82</v>
      </c>
      <c r="AY162" s="17" t="s">
        <v>127</v>
      </c>
      <c r="BE162" s="190">
        <f>IF(N162="základní",J162,0)</f>
        <v>0</v>
      </c>
      <c r="BF162" s="190">
        <f>IF(N162="snížená",J162,0)</f>
        <v>0</v>
      </c>
      <c r="BG162" s="190">
        <f>IF(N162="zákl. přenesená",J162,0)</f>
        <v>0</v>
      </c>
      <c r="BH162" s="190">
        <f>IF(N162="sníž. přenesená",J162,0)</f>
        <v>0</v>
      </c>
      <c r="BI162" s="190">
        <f>IF(N162="nulová",J162,0)</f>
        <v>0</v>
      </c>
      <c r="BJ162" s="17" t="s">
        <v>79</v>
      </c>
      <c r="BK162" s="190">
        <f>ROUND(I162*H162,2)</f>
        <v>0</v>
      </c>
      <c r="BL162" s="17" t="s">
        <v>134</v>
      </c>
      <c r="BM162" s="189" t="s">
        <v>250</v>
      </c>
    </row>
    <row r="163" spans="1:65" s="2" customFormat="1" ht="19.5">
      <c r="A163" s="34"/>
      <c r="B163" s="35"/>
      <c r="C163" s="36"/>
      <c r="D163" s="191" t="s">
        <v>136</v>
      </c>
      <c r="E163" s="36"/>
      <c r="F163" s="192" t="s">
        <v>251</v>
      </c>
      <c r="G163" s="36"/>
      <c r="H163" s="36"/>
      <c r="I163" s="193"/>
      <c r="J163" s="36"/>
      <c r="K163" s="36"/>
      <c r="L163" s="39"/>
      <c r="M163" s="194"/>
      <c r="N163" s="195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136</v>
      </c>
      <c r="AU163" s="17" t="s">
        <v>82</v>
      </c>
    </row>
    <row r="164" spans="1:65" s="2" customFormat="1" ht="11.25">
      <c r="A164" s="34"/>
      <c r="B164" s="35"/>
      <c r="C164" s="36"/>
      <c r="D164" s="196" t="s">
        <v>138</v>
      </c>
      <c r="E164" s="36"/>
      <c r="F164" s="197" t="s">
        <v>252</v>
      </c>
      <c r="G164" s="36"/>
      <c r="H164" s="36"/>
      <c r="I164" s="193"/>
      <c r="J164" s="36"/>
      <c r="K164" s="36"/>
      <c r="L164" s="39"/>
      <c r="M164" s="194"/>
      <c r="N164" s="195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138</v>
      </c>
      <c r="AU164" s="17" t="s">
        <v>82</v>
      </c>
    </row>
    <row r="165" spans="1:65" s="2" customFormat="1" ht="19.5">
      <c r="A165" s="34"/>
      <c r="B165" s="35"/>
      <c r="C165" s="36"/>
      <c r="D165" s="191" t="s">
        <v>148</v>
      </c>
      <c r="E165" s="36"/>
      <c r="F165" s="209" t="s">
        <v>253</v>
      </c>
      <c r="G165" s="36"/>
      <c r="H165" s="36"/>
      <c r="I165" s="193"/>
      <c r="J165" s="36"/>
      <c r="K165" s="36"/>
      <c r="L165" s="39"/>
      <c r="M165" s="194"/>
      <c r="N165" s="195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148</v>
      </c>
      <c r="AU165" s="17" t="s">
        <v>82</v>
      </c>
    </row>
    <row r="166" spans="1:65" s="13" customFormat="1" ht="11.25">
      <c r="B166" s="198"/>
      <c r="C166" s="199"/>
      <c r="D166" s="191" t="s">
        <v>140</v>
      </c>
      <c r="E166" s="200" t="s">
        <v>19</v>
      </c>
      <c r="F166" s="201" t="s">
        <v>254</v>
      </c>
      <c r="G166" s="199"/>
      <c r="H166" s="202">
        <v>42</v>
      </c>
      <c r="I166" s="203"/>
      <c r="J166" s="199"/>
      <c r="K166" s="199"/>
      <c r="L166" s="204"/>
      <c r="M166" s="205"/>
      <c r="N166" s="206"/>
      <c r="O166" s="206"/>
      <c r="P166" s="206"/>
      <c r="Q166" s="206"/>
      <c r="R166" s="206"/>
      <c r="S166" s="206"/>
      <c r="T166" s="207"/>
      <c r="AT166" s="208" t="s">
        <v>140</v>
      </c>
      <c r="AU166" s="208" t="s">
        <v>82</v>
      </c>
      <c r="AV166" s="13" t="s">
        <v>82</v>
      </c>
      <c r="AW166" s="13" t="s">
        <v>33</v>
      </c>
      <c r="AX166" s="13" t="s">
        <v>71</v>
      </c>
      <c r="AY166" s="208" t="s">
        <v>127</v>
      </c>
    </row>
    <row r="167" spans="1:65" s="13" customFormat="1" ht="11.25">
      <c r="B167" s="198"/>
      <c r="C167" s="199"/>
      <c r="D167" s="191" t="s">
        <v>140</v>
      </c>
      <c r="E167" s="200" t="s">
        <v>19</v>
      </c>
      <c r="F167" s="201" t="s">
        <v>151</v>
      </c>
      <c r="G167" s="199"/>
      <c r="H167" s="202">
        <v>34</v>
      </c>
      <c r="I167" s="203"/>
      <c r="J167" s="199"/>
      <c r="K167" s="199"/>
      <c r="L167" s="204"/>
      <c r="M167" s="205"/>
      <c r="N167" s="206"/>
      <c r="O167" s="206"/>
      <c r="P167" s="206"/>
      <c r="Q167" s="206"/>
      <c r="R167" s="206"/>
      <c r="S167" s="206"/>
      <c r="T167" s="207"/>
      <c r="AT167" s="208" t="s">
        <v>140</v>
      </c>
      <c r="AU167" s="208" t="s">
        <v>82</v>
      </c>
      <c r="AV167" s="13" t="s">
        <v>82</v>
      </c>
      <c r="AW167" s="13" t="s">
        <v>33</v>
      </c>
      <c r="AX167" s="13" t="s">
        <v>71</v>
      </c>
      <c r="AY167" s="208" t="s">
        <v>127</v>
      </c>
    </row>
    <row r="168" spans="1:65" s="2" customFormat="1" ht="16.5" customHeight="1">
      <c r="A168" s="34"/>
      <c r="B168" s="35"/>
      <c r="C168" s="178" t="s">
        <v>255</v>
      </c>
      <c r="D168" s="178" t="s">
        <v>129</v>
      </c>
      <c r="E168" s="179" t="s">
        <v>256</v>
      </c>
      <c r="F168" s="180" t="s">
        <v>257</v>
      </c>
      <c r="G168" s="181" t="s">
        <v>258</v>
      </c>
      <c r="H168" s="182">
        <v>116.3</v>
      </c>
      <c r="I168" s="183"/>
      <c r="J168" s="184">
        <f>ROUND(I168*H168,2)</f>
        <v>0</v>
      </c>
      <c r="K168" s="180" t="s">
        <v>133</v>
      </c>
      <c r="L168" s="39"/>
      <c r="M168" s="185" t="s">
        <v>19</v>
      </c>
      <c r="N168" s="186" t="s">
        <v>42</v>
      </c>
      <c r="O168" s="64"/>
      <c r="P168" s="187">
        <f>O168*H168</f>
        <v>0</v>
      </c>
      <c r="Q168" s="187">
        <v>1.33E-3</v>
      </c>
      <c r="R168" s="187">
        <f>Q168*H168</f>
        <v>0.15467900000000001</v>
      </c>
      <c r="S168" s="187">
        <v>0</v>
      </c>
      <c r="T168" s="18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9" t="s">
        <v>134</v>
      </c>
      <c r="AT168" s="189" t="s">
        <v>129</v>
      </c>
      <c r="AU168" s="189" t="s">
        <v>82</v>
      </c>
      <c r="AY168" s="17" t="s">
        <v>127</v>
      </c>
      <c r="BE168" s="190">
        <f>IF(N168="základní",J168,0)</f>
        <v>0</v>
      </c>
      <c r="BF168" s="190">
        <f>IF(N168="snížená",J168,0)</f>
        <v>0</v>
      </c>
      <c r="BG168" s="190">
        <f>IF(N168="zákl. přenesená",J168,0)</f>
        <v>0</v>
      </c>
      <c r="BH168" s="190">
        <f>IF(N168="sníž. přenesená",J168,0)</f>
        <v>0</v>
      </c>
      <c r="BI168" s="190">
        <f>IF(N168="nulová",J168,0)</f>
        <v>0</v>
      </c>
      <c r="BJ168" s="17" t="s">
        <v>79</v>
      </c>
      <c r="BK168" s="190">
        <f>ROUND(I168*H168,2)</f>
        <v>0</v>
      </c>
      <c r="BL168" s="17" t="s">
        <v>134</v>
      </c>
      <c r="BM168" s="189" t="s">
        <v>259</v>
      </c>
    </row>
    <row r="169" spans="1:65" s="2" customFormat="1" ht="11.25">
      <c r="A169" s="34"/>
      <c r="B169" s="35"/>
      <c r="C169" s="36"/>
      <c r="D169" s="191" t="s">
        <v>136</v>
      </c>
      <c r="E169" s="36"/>
      <c r="F169" s="192" t="s">
        <v>260</v>
      </c>
      <c r="G169" s="36"/>
      <c r="H169" s="36"/>
      <c r="I169" s="193"/>
      <c r="J169" s="36"/>
      <c r="K169" s="36"/>
      <c r="L169" s="39"/>
      <c r="M169" s="194"/>
      <c r="N169" s="195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136</v>
      </c>
      <c r="AU169" s="17" t="s">
        <v>82</v>
      </c>
    </row>
    <row r="170" spans="1:65" s="2" customFormat="1" ht="11.25">
      <c r="A170" s="34"/>
      <c r="B170" s="35"/>
      <c r="C170" s="36"/>
      <c r="D170" s="196" t="s">
        <v>138</v>
      </c>
      <c r="E170" s="36"/>
      <c r="F170" s="197" t="s">
        <v>261</v>
      </c>
      <c r="G170" s="36"/>
      <c r="H170" s="36"/>
      <c r="I170" s="193"/>
      <c r="J170" s="36"/>
      <c r="K170" s="36"/>
      <c r="L170" s="39"/>
      <c r="M170" s="194"/>
      <c r="N170" s="195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138</v>
      </c>
      <c r="AU170" s="17" t="s">
        <v>82</v>
      </c>
    </row>
    <row r="171" spans="1:65" s="13" customFormat="1" ht="11.25">
      <c r="B171" s="198"/>
      <c r="C171" s="199"/>
      <c r="D171" s="191" t="s">
        <v>140</v>
      </c>
      <c r="E171" s="200" t="s">
        <v>19</v>
      </c>
      <c r="F171" s="201" t="s">
        <v>262</v>
      </c>
      <c r="G171" s="199"/>
      <c r="H171" s="202">
        <v>60.26</v>
      </c>
      <c r="I171" s="203"/>
      <c r="J171" s="199"/>
      <c r="K171" s="199"/>
      <c r="L171" s="204"/>
      <c r="M171" s="205"/>
      <c r="N171" s="206"/>
      <c r="O171" s="206"/>
      <c r="P171" s="206"/>
      <c r="Q171" s="206"/>
      <c r="R171" s="206"/>
      <c r="S171" s="206"/>
      <c r="T171" s="207"/>
      <c r="AT171" s="208" t="s">
        <v>140</v>
      </c>
      <c r="AU171" s="208" t="s">
        <v>82</v>
      </c>
      <c r="AV171" s="13" t="s">
        <v>82</v>
      </c>
      <c r="AW171" s="13" t="s">
        <v>33</v>
      </c>
      <c r="AX171" s="13" t="s">
        <v>71</v>
      </c>
      <c r="AY171" s="208" t="s">
        <v>127</v>
      </c>
    </row>
    <row r="172" spans="1:65" s="13" customFormat="1" ht="11.25">
      <c r="B172" s="198"/>
      <c r="C172" s="199"/>
      <c r="D172" s="191" t="s">
        <v>140</v>
      </c>
      <c r="E172" s="200" t="s">
        <v>19</v>
      </c>
      <c r="F172" s="201" t="s">
        <v>263</v>
      </c>
      <c r="G172" s="199"/>
      <c r="H172" s="202">
        <v>56.04</v>
      </c>
      <c r="I172" s="203"/>
      <c r="J172" s="199"/>
      <c r="K172" s="199"/>
      <c r="L172" s="204"/>
      <c r="M172" s="205"/>
      <c r="N172" s="206"/>
      <c r="O172" s="206"/>
      <c r="P172" s="206"/>
      <c r="Q172" s="206"/>
      <c r="R172" s="206"/>
      <c r="S172" s="206"/>
      <c r="T172" s="207"/>
      <c r="AT172" s="208" t="s">
        <v>140</v>
      </c>
      <c r="AU172" s="208" t="s">
        <v>82</v>
      </c>
      <c r="AV172" s="13" t="s">
        <v>82</v>
      </c>
      <c r="AW172" s="13" t="s">
        <v>33</v>
      </c>
      <c r="AX172" s="13" t="s">
        <v>71</v>
      </c>
      <c r="AY172" s="208" t="s">
        <v>127</v>
      </c>
    </row>
    <row r="173" spans="1:65" s="2" customFormat="1" ht="16.5" customHeight="1">
      <c r="A173" s="34"/>
      <c r="B173" s="35"/>
      <c r="C173" s="178" t="s">
        <v>264</v>
      </c>
      <c r="D173" s="178" t="s">
        <v>129</v>
      </c>
      <c r="E173" s="179" t="s">
        <v>265</v>
      </c>
      <c r="F173" s="180" t="s">
        <v>266</v>
      </c>
      <c r="G173" s="181" t="s">
        <v>132</v>
      </c>
      <c r="H173" s="182">
        <v>5.5640000000000001</v>
      </c>
      <c r="I173" s="183"/>
      <c r="J173" s="184">
        <f>ROUND(I173*H173,2)</f>
        <v>0</v>
      </c>
      <c r="K173" s="180" t="s">
        <v>133</v>
      </c>
      <c r="L173" s="39"/>
      <c r="M173" s="185" t="s">
        <v>19</v>
      </c>
      <c r="N173" s="186" t="s">
        <v>42</v>
      </c>
      <c r="O173" s="64"/>
      <c r="P173" s="187">
        <f>O173*H173</f>
        <v>0</v>
      </c>
      <c r="Q173" s="187">
        <v>2.5018699999999998</v>
      </c>
      <c r="R173" s="187">
        <f>Q173*H173</f>
        <v>13.920404679999999</v>
      </c>
      <c r="S173" s="187">
        <v>0</v>
      </c>
      <c r="T173" s="18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9" t="s">
        <v>134</v>
      </c>
      <c r="AT173" s="189" t="s">
        <v>129</v>
      </c>
      <c r="AU173" s="189" t="s">
        <v>82</v>
      </c>
      <c r="AY173" s="17" t="s">
        <v>127</v>
      </c>
      <c r="BE173" s="190">
        <f>IF(N173="základní",J173,0)</f>
        <v>0</v>
      </c>
      <c r="BF173" s="190">
        <f>IF(N173="snížená",J173,0)</f>
        <v>0</v>
      </c>
      <c r="BG173" s="190">
        <f>IF(N173="zákl. přenesená",J173,0)</f>
        <v>0</v>
      </c>
      <c r="BH173" s="190">
        <f>IF(N173="sníž. přenesená",J173,0)</f>
        <v>0</v>
      </c>
      <c r="BI173" s="190">
        <f>IF(N173="nulová",J173,0)</f>
        <v>0</v>
      </c>
      <c r="BJ173" s="17" t="s">
        <v>79</v>
      </c>
      <c r="BK173" s="190">
        <f>ROUND(I173*H173,2)</f>
        <v>0</v>
      </c>
      <c r="BL173" s="17" t="s">
        <v>134</v>
      </c>
      <c r="BM173" s="189" t="s">
        <v>267</v>
      </c>
    </row>
    <row r="174" spans="1:65" s="2" customFormat="1" ht="11.25">
      <c r="A174" s="34"/>
      <c r="B174" s="35"/>
      <c r="C174" s="36"/>
      <c r="D174" s="191" t="s">
        <v>136</v>
      </c>
      <c r="E174" s="36"/>
      <c r="F174" s="192" t="s">
        <v>268</v>
      </c>
      <c r="G174" s="36"/>
      <c r="H174" s="36"/>
      <c r="I174" s="193"/>
      <c r="J174" s="36"/>
      <c r="K174" s="36"/>
      <c r="L174" s="39"/>
      <c r="M174" s="194"/>
      <c r="N174" s="195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136</v>
      </c>
      <c r="AU174" s="17" t="s">
        <v>82</v>
      </c>
    </row>
    <row r="175" spans="1:65" s="2" customFormat="1" ht="11.25">
      <c r="A175" s="34"/>
      <c r="B175" s="35"/>
      <c r="C175" s="36"/>
      <c r="D175" s="196" t="s">
        <v>138</v>
      </c>
      <c r="E175" s="36"/>
      <c r="F175" s="197" t="s">
        <v>269</v>
      </c>
      <c r="G175" s="36"/>
      <c r="H175" s="36"/>
      <c r="I175" s="193"/>
      <c r="J175" s="36"/>
      <c r="K175" s="36"/>
      <c r="L175" s="39"/>
      <c r="M175" s="194"/>
      <c r="N175" s="195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138</v>
      </c>
      <c r="AU175" s="17" t="s">
        <v>82</v>
      </c>
    </row>
    <row r="176" spans="1:65" s="2" customFormat="1" ht="29.25">
      <c r="A176" s="34"/>
      <c r="B176" s="35"/>
      <c r="C176" s="36"/>
      <c r="D176" s="191" t="s">
        <v>148</v>
      </c>
      <c r="E176" s="36"/>
      <c r="F176" s="209" t="s">
        <v>270</v>
      </c>
      <c r="G176" s="36"/>
      <c r="H176" s="36"/>
      <c r="I176" s="193"/>
      <c r="J176" s="36"/>
      <c r="K176" s="36"/>
      <c r="L176" s="39"/>
      <c r="M176" s="194"/>
      <c r="N176" s="195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148</v>
      </c>
      <c r="AU176" s="17" t="s">
        <v>82</v>
      </c>
    </row>
    <row r="177" spans="1:65" s="13" customFormat="1" ht="11.25">
      <c r="B177" s="198"/>
      <c r="C177" s="199"/>
      <c r="D177" s="191" t="s">
        <v>140</v>
      </c>
      <c r="E177" s="200" t="s">
        <v>19</v>
      </c>
      <c r="F177" s="201" t="s">
        <v>271</v>
      </c>
      <c r="G177" s="199"/>
      <c r="H177" s="202">
        <v>3.8809999999999998</v>
      </c>
      <c r="I177" s="203"/>
      <c r="J177" s="199"/>
      <c r="K177" s="199"/>
      <c r="L177" s="204"/>
      <c r="M177" s="205"/>
      <c r="N177" s="206"/>
      <c r="O177" s="206"/>
      <c r="P177" s="206"/>
      <c r="Q177" s="206"/>
      <c r="R177" s="206"/>
      <c r="S177" s="206"/>
      <c r="T177" s="207"/>
      <c r="AT177" s="208" t="s">
        <v>140</v>
      </c>
      <c r="AU177" s="208" t="s">
        <v>82</v>
      </c>
      <c r="AV177" s="13" t="s">
        <v>82</v>
      </c>
      <c r="AW177" s="13" t="s">
        <v>33</v>
      </c>
      <c r="AX177" s="13" t="s">
        <v>71</v>
      </c>
      <c r="AY177" s="208" t="s">
        <v>127</v>
      </c>
    </row>
    <row r="178" spans="1:65" s="13" customFormat="1" ht="11.25">
      <c r="B178" s="198"/>
      <c r="C178" s="199"/>
      <c r="D178" s="191" t="s">
        <v>140</v>
      </c>
      <c r="E178" s="200" t="s">
        <v>19</v>
      </c>
      <c r="F178" s="201" t="s">
        <v>272</v>
      </c>
      <c r="G178" s="199"/>
      <c r="H178" s="202">
        <v>1.6830000000000001</v>
      </c>
      <c r="I178" s="203"/>
      <c r="J178" s="199"/>
      <c r="K178" s="199"/>
      <c r="L178" s="204"/>
      <c r="M178" s="205"/>
      <c r="N178" s="206"/>
      <c r="O178" s="206"/>
      <c r="P178" s="206"/>
      <c r="Q178" s="206"/>
      <c r="R178" s="206"/>
      <c r="S178" s="206"/>
      <c r="T178" s="207"/>
      <c r="AT178" s="208" t="s">
        <v>140</v>
      </c>
      <c r="AU178" s="208" t="s">
        <v>82</v>
      </c>
      <c r="AV178" s="13" t="s">
        <v>82</v>
      </c>
      <c r="AW178" s="13" t="s">
        <v>33</v>
      </c>
      <c r="AX178" s="13" t="s">
        <v>71</v>
      </c>
      <c r="AY178" s="208" t="s">
        <v>127</v>
      </c>
    </row>
    <row r="179" spans="1:65" s="2" customFormat="1" ht="16.5" customHeight="1">
      <c r="A179" s="34"/>
      <c r="B179" s="35"/>
      <c r="C179" s="178" t="s">
        <v>273</v>
      </c>
      <c r="D179" s="178" t="s">
        <v>129</v>
      </c>
      <c r="E179" s="179" t="s">
        <v>274</v>
      </c>
      <c r="F179" s="180" t="s">
        <v>275</v>
      </c>
      <c r="G179" s="181" t="s">
        <v>144</v>
      </c>
      <c r="H179" s="182">
        <v>5.9880000000000004</v>
      </c>
      <c r="I179" s="183"/>
      <c r="J179" s="184">
        <f>ROUND(I179*H179,2)</f>
        <v>0</v>
      </c>
      <c r="K179" s="180" t="s">
        <v>133</v>
      </c>
      <c r="L179" s="39"/>
      <c r="M179" s="185" t="s">
        <v>19</v>
      </c>
      <c r="N179" s="186" t="s">
        <v>42</v>
      </c>
      <c r="O179" s="64"/>
      <c r="P179" s="187">
        <f>O179*H179</f>
        <v>0</v>
      </c>
      <c r="Q179" s="187">
        <v>2.6900000000000001E-3</v>
      </c>
      <c r="R179" s="187">
        <f>Q179*H179</f>
        <v>1.6107720000000002E-2</v>
      </c>
      <c r="S179" s="187">
        <v>0</v>
      </c>
      <c r="T179" s="18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9" t="s">
        <v>134</v>
      </c>
      <c r="AT179" s="189" t="s">
        <v>129</v>
      </c>
      <c r="AU179" s="189" t="s">
        <v>82</v>
      </c>
      <c r="AY179" s="17" t="s">
        <v>127</v>
      </c>
      <c r="BE179" s="190">
        <f>IF(N179="základní",J179,0)</f>
        <v>0</v>
      </c>
      <c r="BF179" s="190">
        <f>IF(N179="snížená",J179,0)</f>
        <v>0</v>
      </c>
      <c r="BG179" s="190">
        <f>IF(N179="zákl. přenesená",J179,0)</f>
        <v>0</v>
      </c>
      <c r="BH179" s="190">
        <f>IF(N179="sníž. přenesená",J179,0)</f>
        <v>0</v>
      </c>
      <c r="BI179" s="190">
        <f>IF(N179="nulová",J179,0)</f>
        <v>0</v>
      </c>
      <c r="BJ179" s="17" t="s">
        <v>79</v>
      </c>
      <c r="BK179" s="190">
        <f>ROUND(I179*H179,2)</f>
        <v>0</v>
      </c>
      <c r="BL179" s="17" t="s">
        <v>134</v>
      </c>
      <c r="BM179" s="189" t="s">
        <v>276</v>
      </c>
    </row>
    <row r="180" spans="1:65" s="2" customFormat="1" ht="11.25">
      <c r="A180" s="34"/>
      <c r="B180" s="35"/>
      <c r="C180" s="36"/>
      <c r="D180" s="191" t="s">
        <v>136</v>
      </c>
      <c r="E180" s="36"/>
      <c r="F180" s="192" t="s">
        <v>277</v>
      </c>
      <c r="G180" s="36"/>
      <c r="H180" s="36"/>
      <c r="I180" s="193"/>
      <c r="J180" s="36"/>
      <c r="K180" s="36"/>
      <c r="L180" s="39"/>
      <c r="M180" s="194"/>
      <c r="N180" s="195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136</v>
      </c>
      <c r="AU180" s="17" t="s">
        <v>82</v>
      </c>
    </row>
    <row r="181" spans="1:65" s="2" customFormat="1" ht="11.25">
      <c r="A181" s="34"/>
      <c r="B181" s="35"/>
      <c r="C181" s="36"/>
      <c r="D181" s="196" t="s">
        <v>138</v>
      </c>
      <c r="E181" s="36"/>
      <c r="F181" s="197" t="s">
        <v>278</v>
      </c>
      <c r="G181" s="36"/>
      <c r="H181" s="36"/>
      <c r="I181" s="193"/>
      <c r="J181" s="36"/>
      <c r="K181" s="36"/>
      <c r="L181" s="39"/>
      <c r="M181" s="194"/>
      <c r="N181" s="195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138</v>
      </c>
      <c r="AU181" s="17" t="s">
        <v>82</v>
      </c>
    </row>
    <row r="182" spans="1:65" s="13" customFormat="1" ht="11.25">
      <c r="B182" s="198"/>
      <c r="C182" s="199"/>
      <c r="D182" s="191" t="s">
        <v>140</v>
      </c>
      <c r="E182" s="200" t="s">
        <v>19</v>
      </c>
      <c r="F182" s="201" t="s">
        <v>279</v>
      </c>
      <c r="G182" s="199"/>
      <c r="H182" s="202">
        <v>5.9880000000000004</v>
      </c>
      <c r="I182" s="203"/>
      <c r="J182" s="199"/>
      <c r="K182" s="199"/>
      <c r="L182" s="204"/>
      <c r="M182" s="205"/>
      <c r="N182" s="206"/>
      <c r="O182" s="206"/>
      <c r="P182" s="206"/>
      <c r="Q182" s="206"/>
      <c r="R182" s="206"/>
      <c r="S182" s="206"/>
      <c r="T182" s="207"/>
      <c r="AT182" s="208" t="s">
        <v>140</v>
      </c>
      <c r="AU182" s="208" t="s">
        <v>82</v>
      </c>
      <c r="AV182" s="13" t="s">
        <v>82</v>
      </c>
      <c r="AW182" s="13" t="s">
        <v>33</v>
      </c>
      <c r="AX182" s="13" t="s">
        <v>79</v>
      </c>
      <c r="AY182" s="208" t="s">
        <v>127</v>
      </c>
    </row>
    <row r="183" spans="1:65" s="2" customFormat="1" ht="16.5" customHeight="1">
      <c r="A183" s="34"/>
      <c r="B183" s="35"/>
      <c r="C183" s="178" t="s">
        <v>280</v>
      </c>
      <c r="D183" s="178" t="s">
        <v>129</v>
      </c>
      <c r="E183" s="179" t="s">
        <v>281</v>
      </c>
      <c r="F183" s="180" t="s">
        <v>282</v>
      </c>
      <c r="G183" s="181" t="s">
        <v>144</v>
      </c>
      <c r="H183" s="182">
        <v>5.9880000000000004</v>
      </c>
      <c r="I183" s="183"/>
      <c r="J183" s="184">
        <f>ROUND(I183*H183,2)</f>
        <v>0</v>
      </c>
      <c r="K183" s="180" t="s">
        <v>133</v>
      </c>
      <c r="L183" s="39"/>
      <c r="M183" s="185" t="s">
        <v>19</v>
      </c>
      <c r="N183" s="186" t="s">
        <v>42</v>
      </c>
      <c r="O183" s="64"/>
      <c r="P183" s="187">
        <f>O183*H183</f>
        <v>0</v>
      </c>
      <c r="Q183" s="187">
        <v>0</v>
      </c>
      <c r="R183" s="187">
        <f>Q183*H183</f>
        <v>0</v>
      </c>
      <c r="S183" s="187">
        <v>0</v>
      </c>
      <c r="T183" s="18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9" t="s">
        <v>134</v>
      </c>
      <c r="AT183" s="189" t="s">
        <v>129</v>
      </c>
      <c r="AU183" s="189" t="s">
        <v>82</v>
      </c>
      <c r="AY183" s="17" t="s">
        <v>127</v>
      </c>
      <c r="BE183" s="190">
        <f>IF(N183="základní",J183,0)</f>
        <v>0</v>
      </c>
      <c r="BF183" s="190">
        <f>IF(N183="snížená",J183,0)</f>
        <v>0</v>
      </c>
      <c r="BG183" s="190">
        <f>IF(N183="zákl. přenesená",J183,0)</f>
        <v>0</v>
      </c>
      <c r="BH183" s="190">
        <f>IF(N183="sníž. přenesená",J183,0)</f>
        <v>0</v>
      </c>
      <c r="BI183" s="190">
        <f>IF(N183="nulová",J183,0)</f>
        <v>0</v>
      </c>
      <c r="BJ183" s="17" t="s">
        <v>79</v>
      </c>
      <c r="BK183" s="190">
        <f>ROUND(I183*H183,2)</f>
        <v>0</v>
      </c>
      <c r="BL183" s="17" t="s">
        <v>134</v>
      </c>
      <c r="BM183" s="189" t="s">
        <v>283</v>
      </c>
    </row>
    <row r="184" spans="1:65" s="2" customFormat="1" ht="11.25">
      <c r="A184" s="34"/>
      <c r="B184" s="35"/>
      <c r="C184" s="36"/>
      <c r="D184" s="191" t="s">
        <v>136</v>
      </c>
      <c r="E184" s="36"/>
      <c r="F184" s="192" t="s">
        <v>284</v>
      </c>
      <c r="G184" s="36"/>
      <c r="H184" s="36"/>
      <c r="I184" s="193"/>
      <c r="J184" s="36"/>
      <c r="K184" s="36"/>
      <c r="L184" s="39"/>
      <c r="M184" s="194"/>
      <c r="N184" s="195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136</v>
      </c>
      <c r="AU184" s="17" t="s">
        <v>82</v>
      </c>
    </row>
    <row r="185" spans="1:65" s="2" customFormat="1" ht="11.25">
      <c r="A185" s="34"/>
      <c r="B185" s="35"/>
      <c r="C185" s="36"/>
      <c r="D185" s="196" t="s">
        <v>138</v>
      </c>
      <c r="E185" s="36"/>
      <c r="F185" s="197" t="s">
        <v>285</v>
      </c>
      <c r="G185" s="36"/>
      <c r="H185" s="36"/>
      <c r="I185" s="193"/>
      <c r="J185" s="36"/>
      <c r="K185" s="36"/>
      <c r="L185" s="39"/>
      <c r="M185" s="194"/>
      <c r="N185" s="195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138</v>
      </c>
      <c r="AU185" s="17" t="s">
        <v>82</v>
      </c>
    </row>
    <row r="186" spans="1:65" s="2" customFormat="1" ht="16.5" customHeight="1">
      <c r="A186" s="34"/>
      <c r="B186" s="35"/>
      <c r="C186" s="178" t="s">
        <v>7</v>
      </c>
      <c r="D186" s="178" t="s">
        <v>129</v>
      </c>
      <c r="E186" s="179" t="s">
        <v>286</v>
      </c>
      <c r="F186" s="180" t="s">
        <v>287</v>
      </c>
      <c r="G186" s="181" t="s">
        <v>200</v>
      </c>
      <c r="H186" s="182">
        <v>0.17799999999999999</v>
      </c>
      <c r="I186" s="183"/>
      <c r="J186" s="184">
        <f>ROUND(I186*H186,2)</f>
        <v>0</v>
      </c>
      <c r="K186" s="180" t="s">
        <v>133</v>
      </c>
      <c r="L186" s="39"/>
      <c r="M186" s="185" t="s">
        <v>19</v>
      </c>
      <c r="N186" s="186" t="s">
        <v>42</v>
      </c>
      <c r="O186" s="64"/>
      <c r="P186" s="187">
        <f>O186*H186</f>
        <v>0</v>
      </c>
      <c r="Q186" s="187">
        <v>1.06277</v>
      </c>
      <c r="R186" s="187">
        <f>Q186*H186</f>
        <v>0.18917305999999998</v>
      </c>
      <c r="S186" s="187">
        <v>0</v>
      </c>
      <c r="T186" s="18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9" t="s">
        <v>134</v>
      </c>
      <c r="AT186" s="189" t="s">
        <v>129</v>
      </c>
      <c r="AU186" s="189" t="s">
        <v>82</v>
      </c>
      <c r="AY186" s="17" t="s">
        <v>127</v>
      </c>
      <c r="BE186" s="190">
        <f>IF(N186="základní",J186,0)</f>
        <v>0</v>
      </c>
      <c r="BF186" s="190">
        <f>IF(N186="snížená",J186,0)</f>
        <v>0</v>
      </c>
      <c r="BG186" s="190">
        <f>IF(N186="zákl. přenesená",J186,0)</f>
        <v>0</v>
      </c>
      <c r="BH186" s="190">
        <f>IF(N186="sníž. přenesená",J186,0)</f>
        <v>0</v>
      </c>
      <c r="BI186" s="190">
        <f>IF(N186="nulová",J186,0)</f>
        <v>0</v>
      </c>
      <c r="BJ186" s="17" t="s">
        <v>79</v>
      </c>
      <c r="BK186" s="190">
        <f>ROUND(I186*H186,2)</f>
        <v>0</v>
      </c>
      <c r="BL186" s="17" t="s">
        <v>134</v>
      </c>
      <c r="BM186" s="189" t="s">
        <v>288</v>
      </c>
    </row>
    <row r="187" spans="1:65" s="2" customFormat="1" ht="11.25">
      <c r="A187" s="34"/>
      <c r="B187" s="35"/>
      <c r="C187" s="36"/>
      <c r="D187" s="191" t="s">
        <v>136</v>
      </c>
      <c r="E187" s="36"/>
      <c r="F187" s="192" t="s">
        <v>289</v>
      </c>
      <c r="G187" s="36"/>
      <c r="H187" s="36"/>
      <c r="I187" s="193"/>
      <c r="J187" s="36"/>
      <c r="K187" s="36"/>
      <c r="L187" s="39"/>
      <c r="M187" s="194"/>
      <c r="N187" s="195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136</v>
      </c>
      <c r="AU187" s="17" t="s">
        <v>82</v>
      </c>
    </row>
    <row r="188" spans="1:65" s="2" customFormat="1" ht="11.25">
      <c r="A188" s="34"/>
      <c r="B188" s="35"/>
      <c r="C188" s="36"/>
      <c r="D188" s="196" t="s">
        <v>138</v>
      </c>
      <c r="E188" s="36"/>
      <c r="F188" s="197" t="s">
        <v>290</v>
      </c>
      <c r="G188" s="36"/>
      <c r="H188" s="36"/>
      <c r="I188" s="193"/>
      <c r="J188" s="36"/>
      <c r="K188" s="36"/>
      <c r="L188" s="39"/>
      <c r="M188" s="194"/>
      <c r="N188" s="195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138</v>
      </c>
      <c r="AU188" s="17" t="s">
        <v>82</v>
      </c>
    </row>
    <row r="189" spans="1:65" s="13" customFormat="1" ht="11.25">
      <c r="B189" s="198"/>
      <c r="C189" s="199"/>
      <c r="D189" s="191" t="s">
        <v>140</v>
      </c>
      <c r="E189" s="200" t="s">
        <v>19</v>
      </c>
      <c r="F189" s="201" t="s">
        <v>291</v>
      </c>
      <c r="G189" s="199"/>
      <c r="H189" s="202">
        <v>0.17799999999999999</v>
      </c>
      <c r="I189" s="203"/>
      <c r="J189" s="199"/>
      <c r="K189" s="199"/>
      <c r="L189" s="204"/>
      <c r="M189" s="205"/>
      <c r="N189" s="206"/>
      <c r="O189" s="206"/>
      <c r="P189" s="206"/>
      <c r="Q189" s="206"/>
      <c r="R189" s="206"/>
      <c r="S189" s="206"/>
      <c r="T189" s="207"/>
      <c r="AT189" s="208" t="s">
        <v>140</v>
      </c>
      <c r="AU189" s="208" t="s">
        <v>82</v>
      </c>
      <c r="AV189" s="13" t="s">
        <v>82</v>
      </c>
      <c r="AW189" s="13" t="s">
        <v>33</v>
      </c>
      <c r="AX189" s="13" t="s">
        <v>79</v>
      </c>
      <c r="AY189" s="208" t="s">
        <v>127</v>
      </c>
    </row>
    <row r="190" spans="1:65" s="12" customFormat="1" ht="22.9" customHeight="1">
      <c r="B190" s="162"/>
      <c r="C190" s="163"/>
      <c r="D190" s="164" t="s">
        <v>70</v>
      </c>
      <c r="E190" s="176" t="s">
        <v>134</v>
      </c>
      <c r="F190" s="176" t="s">
        <v>292</v>
      </c>
      <c r="G190" s="163"/>
      <c r="H190" s="163"/>
      <c r="I190" s="166"/>
      <c r="J190" s="177">
        <f>BK190</f>
        <v>0</v>
      </c>
      <c r="K190" s="163"/>
      <c r="L190" s="168"/>
      <c r="M190" s="169"/>
      <c r="N190" s="170"/>
      <c r="O190" s="170"/>
      <c r="P190" s="171">
        <f>SUM(P191:P199)</f>
        <v>0</v>
      </c>
      <c r="Q190" s="170"/>
      <c r="R190" s="171">
        <f>SUM(R191:R199)</f>
        <v>20.599488000000001</v>
      </c>
      <c r="S190" s="170"/>
      <c r="T190" s="172">
        <f>SUM(T191:T199)</f>
        <v>0</v>
      </c>
      <c r="AR190" s="173" t="s">
        <v>79</v>
      </c>
      <c r="AT190" s="174" t="s">
        <v>70</v>
      </c>
      <c r="AU190" s="174" t="s">
        <v>79</v>
      </c>
      <c r="AY190" s="173" t="s">
        <v>127</v>
      </c>
      <c r="BK190" s="175">
        <f>SUM(BK191:BK199)</f>
        <v>0</v>
      </c>
    </row>
    <row r="191" spans="1:65" s="2" customFormat="1" ht="16.5" customHeight="1">
      <c r="A191" s="34"/>
      <c r="B191" s="35"/>
      <c r="C191" s="178" t="s">
        <v>293</v>
      </c>
      <c r="D191" s="178" t="s">
        <v>129</v>
      </c>
      <c r="E191" s="179" t="s">
        <v>294</v>
      </c>
      <c r="F191" s="180" t="s">
        <v>295</v>
      </c>
      <c r="G191" s="181" t="s">
        <v>144</v>
      </c>
      <c r="H191" s="182">
        <v>14.4</v>
      </c>
      <c r="I191" s="183"/>
      <c r="J191" s="184">
        <f>ROUND(I191*H191,2)</f>
        <v>0</v>
      </c>
      <c r="K191" s="180" t="s">
        <v>133</v>
      </c>
      <c r="L191" s="39"/>
      <c r="M191" s="185" t="s">
        <v>19</v>
      </c>
      <c r="N191" s="186" t="s">
        <v>42</v>
      </c>
      <c r="O191" s="64"/>
      <c r="P191" s="187">
        <f>O191*H191</f>
        <v>0</v>
      </c>
      <c r="Q191" s="187">
        <v>0.60724999999999996</v>
      </c>
      <c r="R191" s="187">
        <f>Q191*H191</f>
        <v>8.7443999999999988</v>
      </c>
      <c r="S191" s="187">
        <v>0</v>
      </c>
      <c r="T191" s="18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9" t="s">
        <v>134</v>
      </c>
      <c r="AT191" s="189" t="s">
        <v>129</v>
      </c>
      <c r="AU191" s="189" t="s">
        <v>82</v>
      </c>
      <c r="AY191" s="17" t="s">
        <v>127</v>
      </c>
      <c r="BE191" s="190">
        <f>IF(N191="základní",J191,0)</f>
        <v>0</v>
      </c>
      <c r="BF191" s="190">
        <f>IF(N191="snížená",J191,0)</f>
        <v>0</v>
      </c>
      <c r="BG191" s="190">
        <f>IF(N191="zákl. přenesená",J191,0)</f>
        <v>0</v>
      </c>
      <c r="BH191" s="190">
        <f>IF(N191="sníž. přenesená",J191,0)</f>
        <v>0</v>
      </c>
      <c r="BI191" s="190">
        <f>IF(N191="nulová",J191,0)</f>
        <v>0</v>
      </c>
      <c r="BJ191" s="17" t="s">
        <v>79</v>
      </c>
      <c r="BK191" s="190">
        <f>ROUND(I191*H191,2)</f>
        <v>0</v>
      </c>
      <c r="BL191" s="17" t="s">
        <v>134</v>
      </c>
      <c r="BM191" s="189" t="s">
        <v>296</v>
      </c>
    </row>
    <row r="192" spans="1:65" s="2" customFormat="1" ht="11.25">
      <c r="A192" s="34"/>
      <c r="B192" s="35"/>
      <c r="C192" s="36"/>
      <c r="D192" s="191" t="s">
        <v>136</v>
      </c>
      <c r="E192" s="36"/>
      <c r="F192" s="192" t="s">
        <v>297</v>
      </c>
      <c r="G192" s="36"/>
      <c r="H192" s="36"/>
      <c r="I192" s="193"/>
      <c r="J192" s="36"/>
      <c r="K192" s="36"/>
      <c r="L192" s="39"/>
      <c r="M192" s="194"/>
      <c r="N192" s="195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136</v>
      </c>
      <c r="AU192" s="17" t="s">
        <v>82</v>
      </c>
    </row>
    <row r="193" spans="1:65" s="2" customFormat="1" ht="11.25">
      <c r="A193" s="34"/>
      <c r="B193" s="35"/>
      <c r="C193" s="36"/>
      <c r="D193" s="196" t="s">
        <v>138</v>
      </c>
      <c r="E193" s="36"/>
      <c r="F193" s="197" t="s">
        <v>298</v>
      </c>
      <c r="G193" s="36"/>
      <c r="H193" s="36"/>
      <c r="I193" s="193"/>
      <c r="J193" s="36"/>
      <c r="K193" s="36"/>
      <c r="L193" s="39"/>
      <c r="M193" s="194"/>
      <c r="N193" s="195"/>
      <c r="O193" s="64"/>
      <c r="P193" s="64"/>
      <c r="Q193" s="64"/>
      <c r="R193" s="64"/>
      <c r="S193" s="64"/>
      <c r="T193" s="65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138</v>
      </c>
      <c r="AU193" s="17" t="s">
        <v>82</v>
      </c>
    </row>
    <row r="194" spans="1:65" s="2" customFormat="1" ht="19.5">
      <c r="A194" s="34"/>
      <c r="B194" s="35"/>
      <c r="C194" s="36"/>
      <c r="D194" s="191" t="s">
        <v>148</v>
      </c>
      <c r="E194" s="36"/>
      <c r="F194" s="209" t="s">
        <v>299</v>
      </c>
      <c r="G194" s="36"/>
      <c r="H194" s="36"/>
      <c r="I194" s="193"/>
      <c r="J194" s="36"/>
      <c r="K194" s="36"/>
      <c r="L194" s="39"/>
      <c r="M194" s="194"/>
      <c r="N194" s="195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148</v>
      </c>
      <c r="AU194" s="17" t="s">
        <v>82</v>
      </c>
    </row>
    <row r="195" spans="1:65" s="13" customFormat="1" ht="11.25">
      <c r="B195" s="198"/>
      <c r="C195" s="199"/>
      <c r="D195" s="191" t="s">
        <v>140</v>
      </c>
      <c r="E195" s="200" t="s">
        <v>19</v>
      </c>
      <c r="F195" s="201" t="s">
        <v>300</v>
      </c>
      <c r="G195" s="199"/>
      <c r="H195" s="202">
        <v>14.4</v>
      </c>
      <c r="I195" s="203"/>
      <c r="J195" s="199"/>
      <c r="K195" s="199"/>
      <c r="L195" s="204"/>
      <c r="M195" s="205"/>
      <c r="N195" s="206"/>
      <c r="O195" s="206"/>
      <c r="P195" s="206"/>
      <c r="Q195" s="206"/>
      <c r="R195" s="206"/>
      <c r="S195" s="206"/>
      <c r="T195" s="207"/>
      <c r="AT195" s="208" t="s">
        <v>140</v>
      </c>
      <c r="AU195" s="208" t="s">
        <v>82</v>
      </c>
      <c r="AV195" s="13" t="s">
        <v>82</v>
      </c>
      <c r="AW195" s="13" t="s">
        <v>33</v>
      </c>
      <c r="AX195" s="13" t="s">
        <v>79</v>
      </c>
      <c r="AY195" s="208" t="s">
        <v>127</v>
      </c>
    </row>
    <row r="196" spans="1:65" s="2" customFormat="1" ht="16.5" customHeight="1">
      <c r="A196" s="34"/>
      <c r="B196" s="35"/>
      <c r="C196" s="178" t="s">
        <v>301</v>
      </c>
      <c r="D196" s="178" t="s">
        <v>129</v>
      </c>
      <c r="E196" s="179" t="s">
        <v>302</v>
      </c>
      <c r="F196" s="180" t="s">
        <v>303</v>
      </c>
      <c r="G196" s="181" t="s">
        <v>144</v>
      </c>
      <c r="H196" s="182">
        <v>14.4</v>
      </c>
      <c r="I196" s="183"/>
      <c r="J196" s="184">
        <f>ROUND(I196*H196,2)</f>
        <v>0</v>
      </c>
      <c r="K196" s="180" t="s">
        <v>133</v>
      </c>
      <c r="L196" s="39"/>
      <c r="M196" s="185" t="s">
        <v>19</v>
      </c>
      <c r="N196" s="186" t="s">
        <v>42</v>
      </c>
      <c r="O196" s="64"/>
      <c r="P196" s="187">
        <f>O196*H196</f>
        <v>0</v>
      </c>
      <c r="Q196" s="187">
        <v>0.82326999999999995</v>
      </c>
      <c r="R196" s="187">
        <f>Q196*H196</f>
        <v>11.855088</v>
      </c>
      <c r="S196" s="187">
        <v>0</v>
      </c>
      <c r="T196" s="18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9" t="s">
        <v>134</v>
      </c>
      <c r="AT196" s="189" t="s">
        <v>129</v>
      </c>
      <c r="AU196" s="189" t="s">
        <v>82</v>
      </c>
      <c r="AY196" s="17" t="s">
        <v>127</v>
      </c>
      <c r="BE196" s="190">
        <f>IF(N196="základní",J196,0)</f>
        <v>0</v>
      </c>
      <c r="BF196" s="190">
        <f>IF(N196="snížená",J196,0)</f>
        <v>0</v>
      </c>
      <c r="BG196" s="190">
        <f>IF(N196="zákl. přenesená",J196,0)</f>
        <v>0</v>
      </c>
      <c r="BH196" s="190">
        <f>IF(N196="sníž. přenesená",J196,0)</f>
        <v>0</v>
      </c>
      <c r="BI196" s="190">
        <f>IF(N196="nulová",J196,0)</f>
        <v>0</v>
      </c>
      <c r="BJ196" s="17" t="s">
        <v>79</v>
      </c>
      <c r="BK196" s="190">
        <f>ROUND(I196*H196,2)</f>
        <v>0</v>
      </c>
      <c r="BL196" s="17" t="s">
        <v>134</v>
      </c>
      <c r="BM196" s="189" t="s">
        <v>304</v>
      </c>
    </row>
    <row r="197" spans="1:65" s="2" customFormat="1" ht="11.25">
      <c r="A197" s="34"/>
      <c r="B197" s="35"/>
      <c r="C197" s="36"/>
      <c r="D197" s="191" t="s">
        <v>136</v>
      </c>
      <c r="E197" s="36"/>
      <c r="F197" s="192" t="s">
        <v>305</v>
      </c>
      <c r="G197" s="36"/>
      <c r="H197" s="36"/>
      <c r="I197" s="193"/>
      <c r="J197" s="36"/>
      <c r="K197" s="36"/>
      <c r="L197" s="39"/>
      <c r="M197" s="194"/>
      <c r="N197" s="195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136</v>
      </c>
      <c r="AU197" s="17" t="s">
        <v>82</v>
      </c>
    </row>
    <row r="198" spans="1:65" s="2" customFormat="1" ht="11.25">
      <c r="A198" s="34"/>
      <c r="B198" s="35"/>
      <c r="C198" s="36"/>
      <c r="D198" s="196" t="s">
        <v>138</v>
      </c>
      <c r="E198" s="36"/>
      <c r="F198" s="197" t="s">
        <v>306</v>
      </c>
      <c r="G198" s="36"/>
      <c r="H198" s="36"/>
      <c r="I198" s="193"/>
      <c r="J198" s="36"/>
      <c r="K198" s="36"/>
      <c r="L198" s="39"/>
      <c r="M198" s="194"/>
      <c r="N198" s="195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138</v>
      </c>
      <c r="AU198" s="17" t="s">
        <v>82</v>
      </c>
    </row>
    <row r="199" spans="1:65" s="13" customFormat="1" ht="11.25">
      <c r="B199" s="198"/>
      <c r="C199" s="199"/>
      <c r="D199" s="191" t="s">
        <v>140</v>
      </c>
      <c r="E199" s="200" t="s">
        <v>19</v>
      </c>
      <c r="F199" s="201" t="s">
        <v>300</v>
      </c>
      <c r="G199" s="199"/>
      <c r="H199" s="202">
        <v>14.4</v>
      </c>
      <c r="I199" s="203"/>
      <c r="J199" s="199"/>
      <c r="K199" s="199"/>
      <c r="L199" s="204"/>
      <c r="M199" s="205"/>
      <c r="N199" s="206"/>
      <c r="O199" s="206"/>
      <c r="P199" s="206"/>
      <c r="Q199" s="206"/>
      <c r="R199" s="206"/>
      <c r="S199" s="206"/>
      <c r="T199" s="207"/>
      <c r="AT199" s="208" t="s">
        <v>140</v>
      </c>
      <c r="AU199" s="208" t="s">
        <v>82</v>
      </c>
      <c r="AV199" s="13" t="s">
        <v>82</v>
      </c>
      <c r="AW199" s="13" t="s">
        <v>33</v>
      </c>
      <c r="AX199" s="13" t="s">
        <v>79</v>
      </c>
      <c r="AY199" s="208" t="s">
        <v>127</v>
      </c>
    </row>
    <row r="200" spans="1:65" s="12" customFormat="1" ht="22.9" customHeight="1">
      <c r="B200" s="162"/>
      <c r="C200" s="163"/>
      <c r="D200" s="164" t="s">
        <v>70</v>
      </c>
      <c r="E200" s="176" t="s">
        <v>190</v>
      </c>
      <c r="F200" s="176" t="s">
        <v>307</v>
      </c>
      <c r="G200" s="163"/>
      <c r="H200" s="163"/>
      <c r="I200" s="166"/>
      <c r="J200" s="177">
        <f>BK200</f>
        <v>0</v>
      </c>
      <c r="K200" s="163"/>
      <c r="L200" s="168"/>
      <c r="M200" s="169"/>
      <c r="N200" s="170"/>
      <c r="O200" s="170"/>
      <c r="P200" s="171">
        <f>SUM(P201:P220)</f>
        <v>0</v>
      </c>
      <c r="Q200" s="170"/>
      <c r="R200" s="171">
        <f>SUM(R201:R220)</f>
        <v>8.1302000000000003</v>
      </c>
      <c r="S200" s="170"/>
      <c r="T200" s="172">
        <f>SUM(T201:T220)</f>
        <v>0</v>
      </c>
      <c r="AR200" s="173" t="s">
        <v>79</v>
      </c>
      <c r="AT200" s="174" t="s">
        <v>70</v>
      </c>
      <c r="AU200" s="174" t="s">
        <v>79</v>
      </c>
      <c r="AY200" s="173" t="s">
        <v>127</v>
      </c>
      <c r="BK200" s="175">
        <f>SUM(BK201:BK220)</f>
        <v>0</v>
      </c>
    </row>
    <row r="201" spans="1:65" s="2" customFormat="1" ht="16.5" customHeight="1">
      <c r="A201" s="34"/>
      <c r="B201" s="35"/>
      <c r="C201" s="178" t="s">
        <v>308</v>
      </c>
      <c r="D201" s="178" t="s">
        <v>129</v>
      </c>
      <c r="E201" s="179" t="s">
        <v>309</v>
      </c>
      <c r="F201" s="180" t="s">
        <v>310</v>
      </c>
      <c r="G201" s="181" t="s">
        <v>311</v>
      </c>
      <c r="H201" s="182">
        <v>1</v>
      </c>
      <c r="I201" s="183"/>
      <c r="J201" s="184">
        <f>ROUND(I201*H201,2)</f>
        <v>0</v>
      </c>
      <c r="K201" s="180" t="s">
        <v>133</v>
      </c>
      <c r="L201" s="39"/>
      <c r="M201" s="185" t="s">
        <v>19</v>
      </c>
      <c r="N201" s="186" t="s">
        <v>42</v>
      </c>
      <c r="O201" s="64"/>
      <c r="P201" s="187">
        <f>O201*H201</f>
        <v>0</v>
      </c>
      <c r="Q201" s="187">
        <v>0</v>
      </c>
      <c r="R201" s="187">
        <f>Q201*H201</f>
        <v>0</v>
      </c>
      <c r="S201" s="187">
        <v>0</v>
      </c>
      <c r="T201" s="18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9" t="s">
        <v>134</v>
      </c>
      <c r="AT201" s="189" t="s">
        <v>129</v>
      </c>
      <c r="AU201" s="189" t="s">
        <v>82</v>
      </c>
      <c r="AY201" s="17" t="s">
        <v>127</v>
      </c>
      <c r="BE201" s="190">
        <f>IF(N201="základní",J201,0)</f>
        <v>0</v>
      </c>
      <c r="BF201" s="190">
        <f>IF(N201="snížená",J201,0)</f>
        <v>0</v>
      </c>
      <c r="BG201" s="190">
        <f>IF(N201="zákl. přenesená",J201,0)</f>
        <v>0</v>
      </c>
      <c r="BH201" s="190">
        <f>IF(N201="sníž. přenesená",J201,0)</f>
        <v>0</v>
      </c>
      <c r="BI201" s="190">
        <f>IF(N201="nulová",J201,0)</f>
        <v>0</v>
      </c>
      <c r="BJ201" s="17" t="s">
        <v>79</v>
      </c>
      <c r="BK201" s="190">
        <f>ROUND(I201*H201,2)</f>
        <v>0</v>
      </c>
      <c r="BL201" s="17" t="s">
        <v>134</v>
      </c>
      <c r="BM201" s="189" t="s">
        <v>312</v>
      </c>
    </row>
    <row r="202" spans="1:65" s="2" customFormat="1" ht="11.25">
      <c r="A202" s="34"/>
      <c r="B202" s="35"/>
      <c r="C202" s="36"/>
      <c r="D202" s="191" t="s">
        <v>136</v>
      </c>
      <c r="E202" s="36"/>
      <c r="F202" s="192" t="s">
        <v>313</v>
      </c>
      <c r="G202" s="36"/>
      <c r="H202" s="36"/>
      <c r="I202" s="193"/>
      <c r="J202" s="36"/>
      <c r="K202" s="36"/>
      <c r="L202" s="39"/>
      <c r="M202" s="194"/>
      <c r="N202" s="195"/>
      <c r="O202" s="64"/>
      <c r="P202" s="64"/>
      <c r="Q202" s="64"/>
      <c r="R202" s="64"/>
      <c r="S202" s="64"/>
      <c r="T202" s="65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136</v>
      </c>
      <c r="AU202" s="17" t="s">
        <v>82</v>
      </c>
    </row>
    <row r="203" spans="1:65" s="2" customFormat="1" ht="11.25">
      <c r="A203" s="34"/>
      <c r="B203" s="35"/>
      <c r="C203" s="36"/>
      <c r="D203" s="196" t="s">
        <v>138</v>
      </c>
      <c r="E203" s="36"/>
      <c r="F203" s="197" t="s">
        <v>314</v>
      </c>
      <c r="G203" s="36"/>
      <c r="H203" s="36"/>
      <c r="I203" s="193"/>
      <c r="J203" s="36"/>
      <c r="K203" s="36"/>
      <c r="L203" s="39"/>
      <c r="M203" s="194"/>
      <c r="N203" s="195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138</v>
      </c>
      <c r="AU203" s="17" t="s">
        <v>82</v>
      </c>
    </row>
    <row r="204" spans="1:65" s="13" customFormat="1" ht="11.25">
      <c r="B204" s="198"/>
      <c r="C204" s="199"/>
      <c r="D204" s="191" t="s">
        <v>140</v>
      </c>
      <c r="E204" s="200" t="s">
        <v>19</v>
      </c>
      <c r="F204" s="201" t="s">
        <v>315</v>
      </c>
      <c r="G204" s="199"/>
      <c r="H204" s="202">
        <v>1</v>
      </c>
      <c r="I204" s="203"/>
      <c r="J204" s="199"/>
      <c r="K204" s="199"/>
      <c r="L204" s="204"/>
      <c r="M204" s="205"/>
      <c r="N204" s="206"/>
      <c r="O204" s="206"/>
      <c r="P204" s="206"/>
      <c r="Q204" s="206"/>
      <c r="R204" s="206"/>
      <c r="S204" s="206"/>
      <c r="T204" s="207"/>
      <c r="AT204" s="208" t="s">
        <v>140</v>
      </c>
      <c r="AU204" s="208" t="s">
        <v>82</v>
      </c>
      <c r="AV204" s="13" t="s">
        <v>82</v>
      </c>
      <c r="AW204" s="13" t="s">
        <v>33</v>
      </c>
      <c r="AX204" s="13" t="s">
        <v>79</v>
      </c>
      <c r="AY204" s="208" t="s">
        <v>127</v>
      </c>
    </row>
    <row r="205" spans="1:65" s="2" customFormat="1" ht="16.5" customHeight="1">
      <c r="A205" s="34"/>
      <c r="B205" s="35"/>
      <c r="C205" s="210" t="s">
        <v>316</v>
      </c>
      <c r="D205" s="210" t="s">
        <v>234</v>
      </c>
      <c r="E205" s="211" t="s">
        <v>317</v>
      </c>
      <c r="F205" s="212" t="s">
        <v>318</v>
      </c>
      <c r="G205" s="213" t="s">
        <v>311</v>
      </c>
      <c r="H205" s="214">
        <v>1</v>
      </c>
      <c r="I205" s="215"/>
      <c r="J205" s="216">
        <f>ROUND(I205*H205,2)</f>
        <v>0</v>
      </c>
      <c r="K205" s="212" t="s">
        <v>133</v>
      </c>
      <c r="L205" s="217"/>
      <c r="M205" s="218" t="s">
        <v>19</v>
      </c>
      <c r="N205" s="219" t="s">
        <v>42</v>
      </c>
      <c r="O205" s="64"/>
      <c r="P205" s="187">
        <f>O205*H205</f>
        <v>0</v>
      </c>
      <c r="Q205" s="187">
        <v>6.0000000000000001E-3</v>
      </c>
      <c r="R205" s="187">
        <f>Q205*H205</f>
        <v>6.0000000000000001E-3</v>
      </c>
      <c r="S205" s="187">
        <v>0</v>
      </c>
      <c r="T205" s="18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9" t="s">
        <v>190</v>
      </c>
      <c r="AT205" s="189" t="s">
        <v>234</v>
      </c>
      <c r="AU205" s="189" t="s">
        <v>82</v>
      </c>
      <c r="AY205" s="17" t="s">
        <v>127</v>
      </c>
      <c r="BE205" s="190">
        <f>IF(N205="základní",J205,0)</f>
        <v>0</v>
      </c>
      <c r="BF205" s="190">
        <f>IF(N205="snížená",J205,0)</f>
        <v>0</v>
      </c>
      <c r="BG205" s="190">
        <f>IF(N205="zákl. přenesená",J205,0)</f>
        <v>0</v>
      </c>
      <c r="BH205" s="190">
        <f>IF(N205="sníž. přenesená",J205,0)</f>
        <v>0</v>
      </c>
      <c r="BI205" s="190">
        <f>IF(N205="nulová",J205,0)</f>
        <v>0</v>
      </c>
      <c r="BJ205" s="17" t="s">
        <v>79</v>
      </c>
      <c r="BK205" s="190">
        <f>ROUND(I205*H205,2)</f>
        <v>0</v>
      </c>
      <c r="BL205" s="17" t="s">
        <v>134</v>
      </c>
      <c r="BM205" s="189" t="s">
        <v>319</v>
      </c>
    </row>
    <row r="206" spans="1:65" s="2" customFormat="1" ht="11.25">
      <c r="A206" s="34"/>
      <c r="B206" s="35"/>
      <c r="C206" s="36"/>
      <c r="D206" s="191" t="s">
        <v>136</v>
      </c>
      <c r="E206" s="36"/>
      <c r="F206" s="192" t="s">
        <v>318</v>
      </c>
      <c r="G206" s="36"/>
      <c r="H206" s="36"/>
      <c r="I206" s="193"/>
      <c r="J206" s="36"/>
      <c r="K206" s="36"/>
      <c r="L206" s="39"/>
      <c r="M206" s="194"/>
      <c r="N206" s="195"/>
      <c r="O206" s="64"/>
      <c r="P206" s="64"/>
      <c r="Q206" s="64"/>
      <c r="R206" s="64"/>
      <c r="S206" s="64"/>
      <c r="T206" s="65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136</v>
      </c>
      <c r="AU206" s="17" t="s">
        <v>82</v>
      </c>
    </row>
    <row r="207" spans="1:65" s="2" customFormat="1" ht="19.5">
      <c r="A207" s="34"/>
      <c r="B207" s="35"/>
      <c r="C207" s="36"/>
      <c r="D207" s="191" t="s">
        <v>148</v>
      </c>
      <c r="E207" s="36"/>
      <c r="F207" s="209" t="s">
        <v>320</v>
      </c>
      <c r="G207" s="36"/>
      <c r="H207" s="36"/>
      <c r="I207" s="193"/>
      <c r="J207" s="36"/>
      <c r="K207" s="36"/>
      <c r="L207" s="39"/>
      <c r="M207" s="194"/>
      <c r="N207" s="195"/>
      <c r="O207" s="64"/>
      <c r="P207" s="64"/>
      <c r="Q207" s="64"/>
      <c r="R207" s="64"/>
      <c r="S207" s="64"/>
      <c r="T207" s="65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148</v>
      </c>
      <c r="AU207" s="17" t="s">
        <v>82</v>
      </c>
    </row>
    <row r="208" spans="1:65" s="2" customFormat="1" ht="16.5" customHeight="1">
      <c r="A208" s="34"/>
      <c r="B208" s="35"/>
      <c r="C208" s="178" t="s">
        <v>321</v>
      </c>
      <c r="D208" s="178" t="s">
        <v>129</v>
      </c>
      <c r="E208" s="179" t="s">
        <v>322</v>
      </c>
      <c r="F208" s="180" t="s">
        <v>323</v>
      </c>
      <c r="G208" s="181" t="s">
        <v>311</v>
      </c>
      <c r="H208" s="182">
        <v>4</v>
      </c>
      <c r="I208" s="183"/>
      <c r="J208" s="184">
        <f>ROUND(I208*H208,2)</f>
        <v>0</v>
      </c>
      <c r="K208" s="180" t="s">
        <v>133</v>
      </c>
      <c r="L208" s="39"/>
      <c r="M208" s="185" t="s">
        <v>19</v>
      </c>
      <c r="N208" s="186" t="s">
        <v>42</v>
      </c>
      <c r="O208" s="64"/>
      <c r="P208" s="187">
        <f>O208*H208</f>
        <v>0</v>
      </c>
      <c r="Q208" s="187">
        <v>1.5052300000000001</v>
      </c>
      <c r="R208" s="187">
        <f>Q208*H208</f>
        <v>6.0209200000000003</v>
      </c>
      <c r="S208" s="187">
        <v>0</v>
      </c>
      <c r="T208" s="18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9" t="s">
        <v>134</v>
      </c>
      <c r="AT208" s="189" t="s">
        <v>129</v>
      </c>
      <c r="AU208" s="189" t="s">
        <v>82</v>
      </c>
      <c r="AY208" s="17" t="s">
        <v>127</v>
      </c>
      <c r="BE208" s="190">
        <f>IF(N208="základní",J208,0)</f>
        <v>0</v>
      </c>
      <c r="BF208" s="190">
        <f>IF(N208="snížená",J208,0)</f>
        <v>0</v>
      </c>
      <c r="BG208" s="190">
        <f>IF(N208="zákl. přenesená",J208,0)</f>
        <v>0</v>
      </c>
      <c r="BH208" s="190">
        <f>IF(N208="sníž. přenesená",J208,0)</f>
        <v>0</v>
      </c>
      <c r="BI208" s="190">
        <f>IF(N208="nulová",J208,0)</f>
        <v>0</v>
      </c>
      <c r="BJ208" s="17" t="s">
        <v>79</v>
      </c>
      <c r="BK208" s="190">
        <f>ROUND(I208*H208,2)</f>
        <v>0</v>
      </c>
      <c r="BL208" s="17" t="s">
        <v>134</v>
      </c>
      <c r="BM208" s="189" t="s">
        <v>324</v>
      </c>
    </row>
    <row r="209" spans="1:65" s="2" customFormat="1" ht="11.25">
      <c r="A209" s="34"/>
      <c r="B209" s="35"/>
      <c r="C209" s="36"/>
      <c r="D209" s="191" t="s">
        <v>136</v>
      </c>
      <c r="E209" s="36"/>
      <c r="F209" s="192" t="s">
        <v>323</v>
      </c>
      <c r="G209" s="36"/>
      <c r="H209" s="36"/>
      <c r="I209" s="193"/>
      <c r="J209" s="36"/>
      <c r="K209" s="36"/>
      <c r="L209" s="39"/>
      <c r="M209" s="194"/>
      <c r="N209" s="195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136</v>
      </c>
      <c r="AU209" s="17" t="s">
        <v>82</v>
      </c>
    </row>
    <row r="210" spans="1:65" s="2" customFormat="1" ht="11.25">
      <c r="A210" s="34"/>
      <c r="B210" s="35"/>
      <c r="C210" s="36"/>
      <c r="D210" s="196" t="s">
        <v>138</v>
      </c>
      <c r="E210" s="36"/>
      <c r="F210" s="197" t="s">
        <v>325</v>
      </c>
      <c r="G210" s="36"/>
      <c r="H210" s="36"/>
      <c r="I210" s="193"/>
      <c r="J210" s="36"/>
      <c r="K210" s="36"/>
      <c r="L210" s="39"/>
      <c r="M210" s="194"/>
      <c r="N210" s="195"/>
      <c r="O210" s="64"/>
      <c r="P210" s="64"/>
      <c r="Q210" s="64"/>
      <c r="R210" s="64"/>
      <c r="S210" s="64"/>
      <c r="T210" s="65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138</v>
      </c>
      <c r="AU210" s="17" t="s">
        <v>82</v>
      </c>
    </row>
    <row r="211" spans="1:65" s="13" customFormat="1" ht="11.25">
      <c r="B211" s="198"/>
      <c r="C211" s="199"/>
      <c r="D211" s="191" t="s">
        <v>140</v>
      </c>
      <c r="E211" s="200" t="s">
        <v>19</v>
      </c>
      <c r="F211" s="201" t="s">
        <v>326</v>
      </c>
      <c r="G211" s="199"/>
      <c r="H211" s="202">
        <v>2</v>
      </c>
      <c r="I211" s="203"/>
      <c r="J211" s="199"/>
      <c r="K211" s="199"/>
      <c r="L211" s="204"/>
      <c r="M211" s="205"/>
      <c r="N211" s="206"/>
      <c r="O211" s="206"/>
      <c r="P211" s="206"/>
      <c r="Q211" s="206"/>
      <c r="R211" s="206"/>
      <c r="S211" s="206"/>
      <c r="T211" s="207"/>
      <c r="AT211" s="208" t="s">
        <v>140</v>
      </c>
      <c r="AU211" s="208" t="s">
        <v>82</v>
      </c>
      <c r="AV211" s="13" t="s">
        <v>82</v>
      </c>
      <c r="AW211" s="13" t="s">
        <v>33</v>
      </c>
      <c r="AX211" s="13" t="s">
        <v>71</v>
      </c>
      <c r="AY211" s="208" t="s">
        <v>127</v>
      </c>
    </row>
    <row r="212" spans="1:65" s="13" customFormat="1" ht="11.25">
      <c r="B212" s="198"/>
      <c r="C212" s="199"/>
      <c r="D212" s="191" t="s">
        <v>140</v>
      </c>
      <c r="E212" s="200" t="s">
        <v>19</v>
      </c>
      <c r="F212" s="201" t="s">
        <v>327</v>
      </c>
      <c r="G212" s="199"/>
      <c r="H212" s="202">
        <v>2</v>
      </c>
      <c r="I212" s="203"/>
      <c r="J212" s="199"/>
      <c r="K212" s="199"/>
      <c r="L212" s="204"/>
      <c r="M212" s="205"/>
      <c r="N212" s="206"/>
      <c r="O212" s="206"/>
      <c r="P212" s="206"/>
      <c r="Q212" s="206"/>
      <c r="R212" s="206"/>
      <c r="S212" s="206"/>
      <c r="T212" s="207"/>
      <c r="AT212" s="208" t="s">
        <v>140</v>
      </c>
      <c r="AU212" s="208" t="s">
        <v>82</v>
      </c>
      <c r="AV212" s="13" t="s">
        <v>82</v>
      </c>
      <c r="AW212" s="13" t="s">
        <v>33</v>
      </c>
      <c r="AX212" s="13" t="s">
        <v>71</v>
      </c>
      <c r="AY212" s="208" t="s">
        <v>127</v>
      </c>
    </row>
    <row r="213" spans="1:65" s="2" customFormat="1" ht="16.5" customHeight="1">
      <c r="A213" s="34"/>
      <c r="B213" s="35"/>
      <c r="C213" s="178" t="s">
        <v>328</v>
      </c>
      <c r="D213" s="178" t="s">
        <v>129</v>
      </c>
      <c r="E213" s="179" t="s">
        <v>329</v>
      </c>
      <c r="F213" s="180" t="s">
        <v>330</v>
      </c>
      <c r="G213" s="181" t="s">
        <v>311</v>
      </c>
      <c r="H213" s="182">
        <v>4</v>
      </c>
      <c r="I213" s="183"/>
      <c r="J213" s="184">
        <f>ROUND(I213*H213,2)</f>
        <v>0</v>
      </c>
      <c r="K213" s="180" t="s">
        <v>133</v>
      </c>
      <c r="L213" s="39"/>
      <c r="M213" s="185" t="s">
        <v>19</v>
      </c>
      <c r="N213" s="186" t="s">
        <v>42</v>
      </c>
      <c r="O213" s="64"/>
      <c r="P213" s="187">
        <f>O213*H213</f>
        <v>0</v>
      </c>
      <c r="Q213" s="187">
        <v>0.38582</v>
      </c>
      <c r="R213" s="187">
        <f>Q213*H213</f>
        <v>1.54328</v>
      </c>
      <c r="S213" s="187">
        <v>0</v>
      </c>
      <c r="T213" s="18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9" t="s">
        <v>134</v>
      </c>
      <c r="AT213" s="189" t="s">
        <v>129</v>
      </c>
      <c r="AU213" s="189" t="s">
        <v>82</v>
      </c>
      <c r="AY213" s="17" t="s">
        <v>127</v>
      </c>
      <c r="BE213" s="190">
        <f>IF(N213="základní",J213,0)</f>
        <v>0</v>
      </c>
      <c r="BF213" s="190">
        <f>IF(N213="snížená",J213,0)</f>
        <v>0</v>
      </c>
      <c r="BG213" s="190">
        <f>IF(N213="zákl. přenesená",J213,0)</f>
        <v>0</v>
      </c>
      <c r="BH213" s="190">
        <f>IF(N213="sníž. přenesená",J213,0)</f>
        <v>0</v>
      </c>
      <c r="BI213" s="190">
        <f>IF(N213="nulová",J213,0)</f>
        <v>0</v>
      </c>
      <c r="BJ213" s="17" t="s">
        <v>79</v>
      </c>
      <c r="BK213" s="190">
        <f>ROUND(I213*H213,2)</f>
        <v>0</v>
      </c>
      <c r="BL213" s="17" t="s">
        <v>134</v>
      </c>
      <c r="BM213" s="189" t="s">
        <v>331</v>
      </c>
    </row>
    <row r="214" spans="1:65" s="2" customFormat="1" ht="11.25">
      <c r="A214" s="34"/>
      <c r="B214" s="35"/>
      <c r="C214" s="36"/>
      <c r="D214" s="191" t="s">
        <v>136</v>
      </c>
      <c r="E214" s="36"/>
      <c r="F214" s="192" t="s">
        <v>332</v>
      </c>
      <c r="G214" s="36"/>
      <c r="H214" s="36"/>
      <c r="I214" s="193"/>
      <c r="J214" s="36"/>
      <c r="K214" s="36"/>
      <c r="L214" s="39"/>
      <c r="M214" s="194"/>
      <c r="N214" s="195"/>
      <c r="O214" s="64"/>
      <c r="P214" s="64"/>
      <c r="Q214" s="64"/>
      <c r="R214" s="64"/>
      <c r="S214" s="64"/>
      <c r="T214" s="65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136</v>
      </c>
      <c r="AU214" s="17" t="s">
        <v>82</v>
      </c>
    </row>
    <row r="215" spans="1:65" s="2" customFormat="1" ht="11.25">
      <c r="A215" s="34"/>
      <c r="B215" s="35"/>
      <c r="C215" s="36"/>
      <c r="D215" s="196" t="s">
        <v>138</v>
      </c>
      <c r="E215" s="36"/>
      <c r="F215" s="197" t="s">
        <v>333</v>
      </c>
      <c r="G215" s="36"/>
      <c r="H215" s="36"/>
      <c r="I215" s="193"/>
      <c r="J215" s="36"/>
      <c r="K215" s="36"/>
      <c r="L215" s="39"/>
      <c r="M215" s="194"/>
      <c r="N215" s="195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138</v>
      </c>
      <c r="AU215" s="17" t="s">
        <v>82</v>
      </c>
    </row>
    <row r="216" spans="1:65" s="2" customFormat="1" ht="21.75" customHeight="1">
      <c r="A216" s="34"/>
      <c r="B216" s="35"/>
      <c r="C216" s="178" t="s">
        <v>334</v>
      </c>
      <c r="D216" s="178" t="s">
        <v>129</v>
      </c>
      <c r="E216" s="179" t="s">
        <v>335</v>
      </c>
      <c r="F216" s="180" t="s">
        <v>336</v>
      </c>
      <c r="G216" s="181" t="s">
        <v>311</v>
      </c>
      <c r="H216" s="182">
        <v>4</v>
      </c>
      <c r="I216" s="183"/>
      <c r="J216" s="184">
        <f>ROUND(I216*H216,2)</f>
        <v>0</v>
      </c>
      <c r="K216" s="180" t="s">
        <v>133</v>
      </c>
      <c r="L216" s="39"/>
      <c r="M216" s="185" t="s">
        <v>19</v>
      </c>
      <c r="N216" s="186" t="s">
        <v>42</v>
      </c>
      <c r="O216" s="64"/>
      <c r="P216" s="187">
        <f>O216*H216</f>
        <v>0</v>
      </c>
      <c r="Q216" s="187">
        <v>0.09</v>
      </c>
      <c r="R216" s="187">
        <f>Q216*H216</f>
        <v>0.36</v>
      </c>
      <c r="S216" s="187">
        <v>0</v>
      </c>
      <c r="T216" s="18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9" t="s">
        <v>134</v>
      </c>
      <c r="AT216" s="189" t="s">
        <v>129</v>
      </c>
      <c r="AU216" s="189" t="s">
        <v>82</v>
      </c>
      <c r="AY216" s="17" t="s">
        <v>127</v>
      </c>
      <c r="BE216" s="190">
        <f>IF(N216="základní",J216,0)</f>
        <v>0</v>
      </c>
      <c r="BF216" s="190">
        <f>IF(N216="snížená",J216,0)</f>
        <v>0</v>
      </c>
      <c r="BG216" s="190">
        <f>IF(N216="zákl. přenesená",J216,0)</f>
        <v>0</v>
      </c>
      <c r="BH216" s="190">
        <f>IF(N216="sníž. přenesená",J216,0)</f>
        <v>0</v>
      </c>
      <c r="BI216" s="190">
        <f>IF(N216="nulová",J216,0)</f>
        <v>0</v>
      </c>
      <c r="BJ216" s="17" t="s">
        <v>79</v>
      </c>
      <c r="BK216" s="190">
        <f>ROUND(I216*H216,2)</f>
        <v>0</v>
      </c>
      <c r="BL216" s="17" t="s">
        <v>134</v>
      </c>
      <c r="BM216" s="189" t="s">
        <v>337</v>
      </c>
    </row>
    <row r="217" spans="1:65" s="2" customFormat="1" ht="11.25">
      <c r="A217" s="34"/>
      <c r="B217" s="35"/>
      <c r="C217" s="36"/>
      <c r="D217" s="191" t="s">
        <v>136</v>
      </c>
      <c r="E217" s="36"/>
      <c r="F217" s="192" t="s">
        <v>336</v>
      </c>
      <c r="G217" s="36"/>
      <c r="H217" s="36"/>
      <c r="I217" s="193"/>
      <c r="J217" s="36"/>
      <c r="K217" s="36"/>
      <c r="L217" s="39"/>
      <c r="M217" s="194"/>
      <c r="N217" s="195"/>
      <c r="O217" s="64"/>
      <c r="P217" s="64"/>
      <c r="Q217" s="64"/>
      <c r="R217" s="64"/>
      <c r="S217" s="64"/>
      <c r="T217" s="65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136</v>
      </c>
      <c r="AU217" s="17" t="s">
        <v>82</v>
      </c>
    </row>
    <row r="218" spans="1:65" s="2" customFormat="1" ht="11.25">
      <c r="A218" s="34"/>
      <c r="B218" s="35"/>
      <c r="C218" s="36"/>
      <c r="D218" s="196" t="s">
        <v>138</v>
      </c>
      <c r="E218" s="36"/>
      <c r="F218" s="197" t="s">
        <v>338</v>
      </c>
      <c r="G218" s="36"/>
      <c r="H218" s="36"/>
      <c r="I218" s="193"/>
      <c r="J218" s="36"/>
      <c r="K218" s="36"/>
      <c r="L218" s="39"/>
      <c r="M218" s="194"/>
      <c r="N218" s="195"/>
      <c r="O218" s="64"/>
      <c r="P218" s="64"/>
      <c r="Q218" s="64"/>
      <c r="R218" s="64"/>
      <c r="S218" s="64"/>
      <c r="T218" s="65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138</v>
      </c>
      <c r="AU218" s="17" t="s">
        <v>82</v>
      </c>
    </row>
    <row r="219" spans="1:65" s="2" customFormat="1" ht="16.5" customHeight="1">
      <c r="A219" s="34"/>
      <c r="B219" s="35"/>
      <c r="C219" s="210" t="s">
        <v>339</v>
      </c>
      <c r="D219" s="210" t="s">
        <v>234</v>
      </c>
      <c r="E219" s="211" t="s">
        <v>340</v>
      </c>
      <c r="F219" s="212" t="s">
        <v>341</v>
      </c>
      <c r="G219" s="213" t="s">
        <v>311</v>
      </c>
      <c r="H219" s="214">
        <v>4</v>
      </c>
      <c r="I219" s="215"/>
      <c r="J219" s="216">
        <f>ROUND(I219*H219,2)</f>
        <v>0</v>
      </c>
      <c r="K219" s="212" t="s">
        <v>133</v>
      </c>
      <c r="L219" s="217"/>
      <c r="M219" s="218" t="s">
        <v>19</v>
      </c>
      <c r="N219" s="219" t="s">
        <v>42</v>
      </c>
      <c r="O219" s="64"/>
      <c r="P219" s="187">
        <f>O219*H219</f>
        <v>0</v>
      </c>
      <c r="Q219" s="187">
        <v>0.05</v>
      </c>
      <c r="R219" s="187">
        <f>Q219*H219</f>
        <v>0.2</v>
      </c>
      <c r="S219" s="187">
        <v>0</v>
      </c>
      <c r="T219" s="18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9" t="s">
        <v>190</v>
      </c>
      <c r="AT219" s="189" t="s">
        <v>234</v>
      </c>
      <c r="AU219" s="189" t="s">
        <v>82</v>
      </c>
      <c r="AY219" s="17" t="s">
        <v>127</v>
      </c>
      <c r="BE219" s="190">
        <f>IF(N219="základní",J219,0)</f>
        <v>0</v>
      </c>
      <c r="BF219" s="190">
        <f>IF(N219="snížená",J219,0)</f>
        <v>0</v>
      </c>
      <c r="BG219" s="190">
        <f>IF(N219="zákl. přenesená",J219,0)</f>
        <v>0</v>
      </c>
      <c r="BH219" s="190">
        <f>IF(N219="sníž. přenesená",J219,0)</f>
        <v>0</v>
      </c>
      <c r="BI219" s="190">
        <f>IF(N219="nulová",J219,0)</f>
        <v>0</v>
      </c>
      <c r="BJ219" s="17" t="s">
        <v>79</v>
      </c>
      <c r="BK219" s="190">
        <f>ROUND(I219*H219,2)</f>
        <v>0</v>
      </c>
      <c r="BL219" s="17" t="s">
        <v>134</v>
      </c>
      <c r="BM219" s="189" t="s">
        <v>342</v>
      </c>
    </row>
    <row r="220" spans="1:65" s="2" customFormat="1" ht="11.25">
      <c r="A220" s="34"/>
      <c r="B220" s="35"/>
      <c r="C220" s="36"/>
      <c r="D220" s="191" t="s">
        <v>136</v>
      </c>
      <c r="E220" s="36"/>
      <c r="F220" s="192" t="s">
        <v>341</v>
      </c>
      <c r="G220" s="36"/>
      <c r="H220" s="36"/>
      <c r="I220" s="193"/>
      <c r="J220" s="36"/>
      <c r="K220" s="36"/>
      <c r="L220" s="39"/>
      <c r="M220" s="194"/>
      <c r="N220" s="195"/>
      <c r="O220" s="64"/>
      <c r="P220" s="64"/>
      <c r="Q220" s="64"/>
      <c r="R220" s="64"/>
      <c r="S220" s="64"/>
      <c r="T220" s="65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136</v>
      </c>
      <c r="AU220" s="17" t="s">
        <v>82</v>
      </c>
    </row>
    <row r="221" spans="1:65" s="12" customFormat="1" ht="22.9" customHeight="1">
      <c r="B221" s="162"/>
      <c r="C221" s="163"/>
      <c r="D221" s="164" t="s">
        <v>70</v>
      </c>
      <c r="E221" s="176" t="s">
        <v>197</v>
      </c>
      <c r="F221" s="176" t="s">
        <v>343</v>
      </c>
      <c r="G221" s="163"/>
      <c r="H221" s="163"/>
      <c r="I221" s="166"/>
      <c r="J221" s="177">
        <f>BK221</f>
        <v>0</v>
      </c>
      <c r="K221" s="163"/>
      <c r="L221" s="168"/>
      <c r="M221" s="169"/>
      <c r="N221" s="170"/>
      <c r="O221" s="170"/>
      <c r="P221" s="171">
        <f>SUM(P222:P225)</f>
        <v>0</v>
      </c>
      <c r="Q221" s="170"/>
      <c r="R221" s="171">
        <f>SUM(R222:R225)</f>
        <v>0</v>
      </c>
      <c r="S221" s="170"/>
      <c r="T221" s="172">
        <f>SUM(T222:T225)</f>
        <v>0.55000000000000004</v>
      </c>
      <c r="AR221" s="173" t="s">
        <v>79</v>
      </c>
      <c r="AT221" s="174" t="s">
        <v>70</v>
      </c>
      <c r="AU221" s="174" t="s">
        <v>79</v>
      </c>
      <c r="AY221" s="173" t="s">
        <v>127</v>
      </c>
      <c r="BK221" s="175">
        <f>SUM(BK222:BK225)</f>
        <v>0</v>
      </c>
    </row>
    <row r="222" spans="1:65" s="2" customFormat="1" ht="21.75" customHeight="1">
      <c r="A222" s="34"/>
      <c r="B222" s="35"/>
      <c r="C222" s="178" t="s">
        <v>344</v>
      </c>
      <c r="D222" s="178" t="s">
        <v>129</v>
      </c>
      <c r="E222" s="179" t="s">
        <v>345</v>
      </c>
      <c r="F222" s="180" t="s">
        <v>346</v>
      </c>
      <c r="G222" s="181" t="s">
        <v>132</v>
      </c>
      <c r="H222" s="182">
        <v>0.25</v>
      </c>
      <c r="I222" s="183"/>
      <c r="J222" s="184">
        <f>ROUND(I222*H222,2)</f>
        <v>0</v>
      </c>
      <c r="K222" s="180" t="s">
        <v>133</v>
      </c>
      <c r="L222" s="39"/>
      <c r="M222" s="185" t="s">
        <v>19</v>
      </c>
      <c r="N222" s="186" t="s">
        <v>42</v>
      </c>
      <c r="O222" s="64"/>
      <c r="P222" s="187">
        <f>O222*H222</f>
        <v>0</v>
      </c>
      <c r="Q222" s="187">
        <v>0</v>
      </c>
      <c r="R222" s="187">
        <f>Q222*H222</f>
        <v>0</v>
      </c>
      <c r="S222" s="187">
        <v>2.2000000000000002</v>
      </c>
      <c r="T222" s="188">
        <f>S222*H222</f>
        <v>0.55000000000000004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9" t="s">
        <v>134</v>
      </c>
      <c r="AT222" s="189" t="s">
        <v>129</v>
      </c>
      <c r="AU222" s="189" t="s">
        <v>82</v>
      </c>
      <c r="AY222" s="17" t="s">
        <v>127</v>
      </c>
      <c r="BE222" s="190">
        <f>IF(N222="základní",J222,0)</f>
        <v>0</v>
      </c>
      <c r="BF222" s="190">
        <f>IF(N222="snížená",J222,0)</f>
        <v>0</v>
      </c>
      <c r="BG222" s="190">
        <f>IF(N222="zákl. přenesená",J222,0)</f>
        <v>0</v>
      </c>
      <c r="BH222" s="190">
        <f>IF(N222="sníž. přenesená",J222,0)</f>
        <v>0</v>
      </c>
      <c r="BI222" s="190">
        <f>IF(N222="nulová",J222,0)</f>
        <v>0</v>
      </c>
      <c r="BJ222" s="17" t="s">
        <v>79</v>
      </c>
      <c r="BK222" s="190">
        <f>ROUND(I222*H222,2)</f>
        <v>0</v>
      </c>
      <c r="BL222" s="17" t="s">
        <v>134</v>
      </c>
      <c r="BM222" s="189" t="s">
        <v>347</v>
      </c>
    </row>
    <row r="223" spans="1:65" s="2" customFormat="1" ht="11.25">
      <c r="A223" s="34"/>
      <c r="B223" s="35"/>
      <c r="C223" s="36"/>
      <c r="D223" s="191" t="s">
        <v>136</v>
      </c>
      <c r="E223" s="36"/>
      <c r="F223" s="192" t="s">
        <v>348</v>
      </c>
      <c r="G223" s="36"/>
      <c r="H223" s="36"/>
      <c r="I223" s="193"/>
      <c r="J223" s="36"/>
      <c r="K223" s="36"/>
      <c r="L223" s="39"/>
      <c r="M223" s="194"/>
      <c r="N223" s="195"/>
      <c r="O223" s="64"/>
      <c r="P223" s="64"/>
      <c r="Q223" s="64"/>
      <c r="R223" s="64"/>
      <c r="S223" s="64"/>
      <c r="T223" s="65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136</v>
      </c>
      <c r="AU223" s="17" t="s">
        <v>82</v>
      </c>
    </row>
    <row r="224" spans="1:65" s="2" customFormat="1" ht="11.25">
      <c r="A224" s="34"/>
      <c r="B224" s="35"/>
      <c r="C224" s="36"/>
      <c r="D224" s="196" t="s">
        <v>138</v>
      </c>
      <c r="E224" s="36"/>
      <c r="F224" s="197" t="s">
        <v>349</v>
      </c>
      <c r="G224" s="36"/>
      <c r="H224" s="36"/>
      <c r="I224" s="193"/>
      <c r="J224" s="36"/>
      <c r="K224" s="36"/>
      <c r="L224" s="39"/>
      <c r="M224" s="194"/>
      <c r="N224" s="195"/>
      <c r="O224" s="64"/>
      <c r="P224" s="64"/>
      <c r="Q224" s="64"/>
      <c r="R224" s="64"/>
      <c r="S224" s="64"/>
      <c r="T224" s="65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138</v>
      </c>
      <c r="AU224" s="17" t="s">
        <v>82</v>
      </c>
    </row>
    <row r="225" spans="1:65" s="13" customFormat="1" ht="11.25">
      <c r="B225" s="198"/>
      <c r="C225" s="199"/>
      <c r="D225" s="191" t="s">
        <v>140</v>
      </c>
      <c r="E225" s="200" t="s">
        <v>19</v>
      </c>
      <c r="F225" s="201" t="s">
        <v>350</v>
      </c>
      <c r="G225" s="199"/>
      <c r="H225" s="202">
        <v>0.25</v>
      </c>
      <c r="I225" s="203"/>
      <c r="J225" s="199"/>
      <c r="K225" s="199"/>
      <c r="L225" s="204"/>
      <c r="M225" s="205"/>
      <c r="N225" s="206"/>
      <c r="O225" s="206"/>
      <c r="P225" s="206"/>
      <c r="Q225" s="206"/>
      <c r="R225" s="206"/>
      <c r="S225" s="206"/>
      <c r="T225" s="207"/>
      <c r="AT225" s="208" t="s">
        <v>140</v>
      </c>
      <c r="AU225" s="208" t="s">
        <v>82</v>
      </c>
      <c r="AV225" s="13" t="s">
        <v>82</v>
      </c>
      <c r="AW225" s="13" t="s">
        <v>33</v>
      </c>
      <c r="AX225" s="13" t="s">
        <v>79</v>
      </c>
      <c r="AY225" s="208" t="s">
        <v>127</v>
      </c>
    </row>
    <row r="226" spans="1:65" s="12" customFormat="1" ht="22.9" customHeight="1">
      <c r="B226" s="162"/>
      <c r="C226" s="163"/>
      <c r="D226" s="164" t="s">
        <v>70</v>
      </c>
      <c r="E226" s="176" t="s">
        <v>351</v>
      </c>
      <c r="F226" s="176" t="s">
        <v>352</v>
      </c>
      <c r="G226" s="163"/>
      <c r="H226" s="163"/>
      <c r="I226" s="166"/>
      <c r="J226" s="177">
        <f>BK226</f>
        <v>0</v>
      </c>
      <c r="K226" s="163"/>
      <c r="L226" s="168"/>
      <c r="M226" s="169"/>
      <c r="N226" s="170"/>
      <c r="O226" s="170"/>
      <c r="P226" s="171">
        <f>SUM(P227:P238)</f>
        <v>0</v>
      </c>
      <c r="Q226" s="170"/>
      <c r="R226" s="171">
        <f>SUM(R227:R238)</f>
        <v>0</v>
      </c>
      <c r="S226" s="170"/>
      <c r="T226" s="172">
        <f>SUM(T227:T238)</f>
        <v>0</v>
      </c>
      <c r="AR226" s="173" t="s">
        <v>79</v>
      </c>
      <c r="AT226" s="174" t="s">
        <v>70</v>
      </c>
      <c r="AU226" s="174" t="s">
        <v>79</v>
      </c>
      <c r="AY226" s="173" t="s">
        <v>127</v>
      </c>
      <c r="BK226" s="175">
        <f>SUM(BK227:BK238)</f>
        <v>0</v>
      </c>
    </row>
    <row r="227" spans="1:65" s="2" customFormat="1" ht="16.5" customHeight="1">
      <c r="A227" s="34"/>
      <c r="B227" s="35"/>
      <c r="C227" s="178" t="s">
        <v>353</v>
      </c>
      <c r="D227" s="178" t="s">
        <v>129</v>
      </c>
      <c r="E227" s="179" t="s">
        <v>354</v>
      </c>
      <c r="F227" s="180" t="s">
        <v>355</v>
      </c>
      <c r="G227" s="181" t="s">
        <v>200</v>
      </c>
      <c r="H227" s="182">
        <v>0.55000000000000004</v>
      </c>
      <c r="I227" s="183"/>
      <c r="J227" s="184">
        <f>ROUND(I227*H227,2)</f>
        <v>0</v>
      </c>
      <c r="K227" s="180" t="s">
        <v>133</v>
      </c>
      <c r="L227" s="39"/>
      <c r="M227" s="185" t="s">
        <v>19</v>
      </c>
      <c r="N227" s="186" t="s">
        <v>42</v>
      </c>
      <c r="O227" s="64"/>
      <c r="P227" s="187">
        <f>O227*H227</f>
        <v>0</v>
      </c>
      <c r="Q227" s="187">
        <v>0</v>
      </c>
      <c r="R227" s="187">
        <f>Q227*H227</f>
        <v>0</v>
      </c>
      <c r="S227" s="187">
        <v>0</v>
      </c>
      <c r="T227" s="18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9" t="s">
        <v>134</v>
      </c>
      <c r="AT227" s="189" t="s">
        <v>129</v>
      </c>
      <c r="AU227" s="189" t="s">
        <v>82</v>
      </c>
      <c r="AY227" s="17" t="s">
        <v>127</v>
      </c>
      <c r="BE227" s="190">
        <f>IF(N227="základní",J227,0)</f>
        <v>0</v>
      </c>
      <c r="BF227" s="190">
        <f>IF(N227="snížená",J227,0)</f>
        <v>0</v>
      </c>
      <c r="BG227" s="190">
        <f>IF(N227="zákl. přenesená",J227,0)</f>
        <v>0</v>
      </c>
      <c r="BH227" s="190">
        <f>IF(N227="sníž. přenesená",J227,0)</f>
        <v>0</v>
      </c>
      <c r="BI227" s="190">
        <f>IF(N227="nulová",J227,0)</f>
        <v>0</v>
      </c>
      <c r="BJ227" s="17" t="s">
        <v>79</v>
      </c>
      <c r="BK227" s="190">
        <f>ROUND(I227*H227,2)</f>
        <v>0</v>
      </c>
      <c r="BL227" s="17" t="s">
        <v>134</v>
      </c>
      <c r="BM227" s="189" t="s">
        <v>356</v>
      </c>
    </row>
    <row r="228" spans="1:65" s="2" customFormat="1" ht="11.25">
      <c r="A228" s="34"/>
      <c r="B228" s="35"/>
      <c r="C228" s="36"/>
      <c r="D228" s="191" t="s">
        <v>136</v>
      </c>
      <c r="E228" s="36"/>
      <c r="F228" s="192" t="s">
        <v>357</v>
      </c>
      <c r="G228" s="36"/>
      <c r="H228" s="36"/>
      <c r="I228" s="193"/>
      <c r="J228" s="36"/>
      <c r="K228" s="36"/>
      <c r="L228" s="39"/>
      <c r="M228" s="194"/>
      <c r="N228" s="195"/>
      <c r="O228" s="64"/>
      <c r="P228" s="64"/>
      <c r="Q228" s="64"/>
      <c r="R228" s="64"/>
      <c r="S228" s="64"/>
      <c r="T228" s="65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136</v>
      </c>
      <c r="AU228" s="17" t="s">
        <v>82</v>
      </c>
    </row>
    <row r="229" spans="1:65" s="2" customFormat="1" ht="11.25">
      <c r="A229" s="34"/>
      <c r="B229" s="35"/>
      <c r="C229" s="36"/>
      <c r="D229" s="196" t="s">
        <v>138</v>
      </c>
      <c r="E229" s="36"/>
      <c r="F229" s="197" t="s">
        <v>358</v>
      </c>
      <c r="G229" s="36"/>
      <c r="H229" s="36"/>
      <c r="I229" s="193"/>
      <c r="J229" s="36"/>
      <c r="K229" s="36"/>
      <c r="L229" s="39"/>
      <c r="M229" s="194"/>
      <c r="N229" s="195"/>
      <c r="O229" s="64"/>
      <c r="P229" s="64"/>
      <c r="Q229" s="64"/>
      <c r="R229" s="64"/>
      <c r="S229" s="64"/>
      <c r="T229" s="6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138</v>
      </c>
      <c r="AU229" s="17" t="s">
        <v>82</v>
      </c>
    </row>
    <row r="230" spans="1:65" s="13" customFormat="1" ht="11.25">
      <c r="B230" s="198"/>
      <c r="C230" s="199"/>
      <c r="D230" s="191" t="s">
        <v>140</v>
      </c>
      <c r="E230" s="200" t="s">
        <v>19</v>
      </c>
      <c r="F230" s="201" t="s">
        <v>359</v>
      </c>
      <c r="G230" s="199"/>
      <c r="H230" s="202">
        <v>0.55000000000000004</v>
      </c>
      <c r="I230" s="203"/>
      <c r="J230" s="199"/>
      <c r="K230" s="199"/>
      <c r="L230" s="204"/>
      <c r="M230" s="205"/>
      <c r="N230" s="206"/>
      <c r="O230" s="206"/>
      <c r="P230" s="206"/>
      <c r="Q230" s="206"/>
      <c r="R230" s="206"/>
      <c r="S230" s="206"/>
      <c r="T230" s="207"/>
      <c r="AT230" s="208" t="s">
        <v>140</v>
      </c>
      <c r="AU230" s="208" t="s">
        <v>82</v>
      </c>
      <c r="AV230" s="13" t="s">
        <v>82</v>
      </c>
      <c r="AW230" s="13" t="s">
        <v>33</v>
      </c>
      <c r="AX230" s="13" t="s">
        <v>79</v>
      </c>
      <c r="AY230" s="208" t="s">
        <v>127</v>
      </c>
    </row>
    <row r="231" spans="1:65" s="2" customFormat="1" ht="16.5" customHeight="1">
      <c r="A231" s="34"/>
      <c r="B231" s="35"/>
      <c r="C231" s="178" t="s">
        <v>360</v>
      </c>
      <c r="D231" s="178" t="s">
        <v>129</v>
      </c>
      <c r="E231" s="179" t="s">
        <v>361</v>
      </c>
      <c r="F231" s="180" t="s">
        <v>362</v>
      </c>
      <c r="G231" s="181" t="s">
        <v>200</v>
      </c>
      <c r="H231" s="182">
        <v>15.95</v>
      </c>
      <c r="I231" s="183"/>
      <c r="J231" s="184">
        <f>ROUND(I231*H231,2)</f>
        <v>0</v>
      </c>
      <c r="K231" s="180" t="s">
        <v>133</v>
      </c>
      <c r="L231" s="39"/>
      <c r="M231" s="185" t="s">
        <v>19</v>
      </c>
      <c r="N231" s="186" t="s">
        <v>42</v>
      </c>
      <c r="O231" s="64"/>
      <c r="P231" s="187">
        <f>O231*H231</f>
        <v>0</v>
      </c>
      <c r="Q231" s="187">
        <v>0</v>
      </c>
      <c r="R231" s="187">
        <f>Q231*H231</f>
        <v>0</v>
      </c>
      <c r="S231" s="187">
        <v>0</v>
      </c>
      <c r="T231" s="18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9" t="s">
        <v>134</v>
      </c>
      <c r="AT231" s="189" t="s">
        <v>129</v>
      </c>
      <c r="AU231" s="189" t="s">
        <v>82</v>
      </c>
      <c r="AY231" s="17" t="s">
        <v>127</v>
      </c>
      <c r="BE231" s="190">
        <f>IF(N231="základní",J231,0)</f>
        <v>0</v>
      </c>
      <c r="BF231" s="190">
        <f>IF(N231="snížená",J231,0)</f>
        <v>0</v>
      </c>
      <c r="BG231" s="190">
        <f>IF(N231="zákl. přenesená",J231,0)</f>
        <v>0</v>
      </c>
      <c r="BH231" s="190">
        <f>IF(N231="sníž. přenesená",J231,0)</f>
        <v>0</v>
      </c>
      <c r="BI231" s="190">
        <f>IF(N231="nulová",J231,0)</f>
        <v>0</v>
      </c>
      <c r="BJ231" s="17" t="s">
        <v>79</v>
      </c>
      <c r="BK231" s="190">
        <f>ROUND(I231*H231,2)</f>
        <v>0</v>
      </c>
      <c r="BL231" s="17" t="s">
        <v>134</v>
      </c>
      <c r="BM231" s="189" t="s">
        <v>363</v>
      </c>
    </row>
    <row r="232" spans="1:65" s="2" customFormat="1" ht="19.5">
      <c r="A232" s="34"/>
      <c r="B232" s="35"/>
      <c r="C232" s="36"/>
      <c r="D232" s="191" t="s">
        <v>136</v>
      </c>
      <c r="E232" s="36"/>
      <c r="F232" s="192" t="s">
        <v>364</v>
      </c>
      <c r="G232" s="36"/>
      <c r="H232" s="36"/>
      <c r="I232" s="193"/>
      <c r="J232" s="36"/>
      <c r="K232" s="36"/>
      <c r="L232" s="39"/>
      <c r="M232" s="194"/>
      <c r="N232" s="195"/>
      <c r="O232" s="64"/>
      <c r="P232" s="64"/>
      <c r="Q232" s="64"/>
      <c r="R232" s="64"/>
      <c r="S232" s="64"/>
      <c r="T232" s="65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136</v>
      </c>
      <c r="AU232" s="17" t="s">
        <v>82</v>
      </c>
    </row>
    <row r="233" spans="1:65" s="2" customFormat="1" ht="11.25">
      <c r="A233" s="34"/>
      <c r="B233" s="35"/>
      <c r="C233" s="36"/>
      <c r="D233" s="196" t="s">
        <v>138</v>
      </c>
      <c r="E233" s="36"/>
      <c r="F233" s="197" t="s">
        <v>365</v>
      </c>
      <c r="G233" s="36"/>
      <c r="H233" s="36"/>
      <c r="I233" s="193"/>
      <c r="J233" s="36"/>
      <c r="K233" s="36"/>
      <c r="L233" s="39"/>
      <c r="M233" s="194"/>
      <c r="N233" s="195"/>
      <c r="O233" s="64"/>
      <c r="P233" s="64"/>
      <c r="Q233" s="64"/>
      <c r="R233" s="64"/>
      <c r="S233" s="64"/>
      <c r="T233" s="65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138</v>
      </c>
      <c r="AU233" s="17" t="s">
        <v>82</v>
      </c>
    </row>
    <row r="234" spans="1:65" s="13" customFormat="1" ht="11.25">
      <c r="B234" s="198"/>
      <c r="C234" s="199"/>
      <c r="D234" s="191" t="s">
        <v>140</v>
      </c>
      <c r="E234" s="200" t="s">
        <v>19</v>
      </c>
      <c r="F234" s="201" t="s">
        <v>366</v>
      </c>
      <c r="G234" s="199"/>
      <c r="H234" s="202">
        <v>15.95</v>
      </c>
      <c r="I234" s="203"/>
      <c r="J234" s="199"/>
      <c r="K234" s="199"/>
      <c r="L234" s="204"/>
      <c r="M234" s="205"/>
      <c r="N234" s="206"/>
      <c r="O234" s="206"/>
      <c r="P234" s="206"/>
      <c r="Q234" s="206"/>
      <c r="R234" s="206"/>
      <c r="S234" s="206"/>
      <c r="T234" s="207"/>
      <c r="AT234" s="208" t="s">
        <v>140</v>
      </c>
      <c r="AU234" s="208" t="s">
        <v>82</v>
      </c>
      <c r="AV234" s="13" t="s">
        <v>82</v>
      </c>
      <c r="AW234" s="13" t="s">
        <v>33</v>
      </c>
      <c r="AX234" s="13" t="s">
        <v>79</v>
      </c>
      <c r="AY234" s="208" t="s">
        <v>127</v>
      </c>
    </row>
    <row r="235" spans="1:65" s="2" customFormat="1" ht="24.2" customHeight="1">
      <c r="A235" s="34"/>
      <c r="B235" s="35"/>
      <c r="C235" s="178" t="s">
        <v>367</v>
      </c>
      <c r="D235" s="178" t="s">
        <v>129</v>
      </c>
      <c r="E235" s="179" t="s">
        <v>368</v>
      </c>
      <c r="F235" s="180" t="s">
        <v>369</v>
      </c>
      <c r="G235" s="181" t="s">
        <v>200</v>
      </c>
      <c r="H235" s="182">
        <v>0.55000000000000004</v>
      </c>
      <c r="I235" s="183"/>
      <c r="J235" s="184">
        <f>ROUND(I235*H235,2)</f>
        <v>0</v>
      </c>
      <c r="K235" s="180" t="s">
        <v>133</v>
      </c>
      <c r="L235" s="39"/>
      <c r="M235" s="185" t="s">
        <v>19</v>
      </c>
      <c r="N235" s="186" t="s">
        <v>42</v>
      </c>
      <c r="O235" s="64"/>
      <c r="P235" s="187">
        <f>O235*H235</f>
        <v>0</v>
      </c>
      <c r="Q235" s="187">
        <v>0</v>
      </c>
      <c r="R235" s="187">
        <f>Q235*H235</f>
        <v>0</v>
      </c>
      <c r="S235" s="187">
        <v>0</v>
      </c>
      <c r="T235" s="18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9" t="s">
        <v>134</v>
      </c>
      <c r="AT235" s="189" t="s">
        <v>129</v>
      </c>
      <c r="AU235" s="189" t="s">
        <v>82</v>
      </c>
      <c r="AY235" s="17" t="s">
        <v>127</v>
      </c>
      <c r="BE235" s="190">
        <f>IF(N235="základní",J235,0)</f>
        <v>0</v>
      </c>
      <c r="BF235" s="190">
        <f>IF(N235="snížená",J235,0)</f>
        <v>0</v>
      </c>
      <c r="BG235" s="190">
        <f>IF(N235="zákl. přenesená",J235,0)</f>
        <v>0</v>
      </c>
      <c r="BH235" s="190">
        <f>IF(N235="sníž. přenesená",J235,0)</f>
        <v>0</v>
      </c>
      <c r="BI235" s="190">
        <f>IF(N235="nulová",J235,0)</f>
        <v>0</v>
      </c>
      <c r="BJ235" s="17" t="s">
        <v>79</v>
      </c>
      <c r="BK235" s="190">
        <f>ROUND(I235*H235,2)</f>
        <v>0</v>
      </c>
      <c r="BL235" s="17" t="s">
        <v>134</v>
      </c>
      <c r="BM235" s="189" t="s">
        <v>370</v>
      </c>
    </row>
    <row r="236" spans="1:65" s="2" customFormat="1" ht="19.5">
      <c r="A236" s="34"/>
      <c r="B236" s="35"/>
      <c r="C236" s="36"/>
      <c r="D236" s="191" t="s">
        <v>136</v>
      </c>
      <c r="E236" s="36"/>
      <c r="F236" s="192" t="s">
        <v>371</v>
      </c>
      <c r="G236" s="36"/>
      <c r="H236" s="36"/>
      <c r="I236" s="193"/>
      <c r="J236" s="36"/>
      <c r="K236" s="36"/>
      <c r="L236" s="39"/>
      <c r="M236" s="194"/>
      <c r="N236" s="195"/>
      <c r="O236" s="64"/>
      <c r="P236" s="64"/>
      <c r="Q236" s="64"/>
      <c r="R236" s="64"/>
      <c r="S236" s="64"/>
      <c r="T236" s="65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136</v>
      </c>
      <c r="AU236" s="17" t="s">
        <v>82</v>
      </c>
    </row>
    <row r="237" spans="1:65" s="2" customFormat="1" ht="11.25">
      <c r="A237" s="34"/>
      <c r="B237" s="35"/>
      <c r="C237" s="36"/>
      <c r="D237" s="196" t="s">
        <v>138</v>
      </c>
      <c r="E237" s="36"/>
      <c r="F237" s="197" t="s">
        <v>372</v>
      </c>
      <c r="G237" s="36"/>
      <c r="H237" s="36"/>
      <c r="I237" s="193"/>
      <c r="J237" s="36"/>
      <c r="K237" s="36"/>
      <c r="L237" s="39"/>
      <c r="M237" s="194"/>
      <c r="N237" s="195"/>
      <c r="O237" s="64"/>
      <c r="P237" s="64"/>
      <c r="Q237" s="64"/>
      <c r="R237" s="64"/>
      <c r="S237" s="64"/>
      <c r="T237" s="65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7" t="s">
        <v>138</v>
      </c>
      <c r="AU237" s="17" t="s">
        <v>82</v>
      </c>
    </row>
    <row r="238" spans="1:65" s="13" customFormat="1" ht="11.25">
      <c r="B238" s="198"/>
      <c r="C238" s="199"/>
      <c r="D238" s="191" t="s">
        <v>140</v>
      </c>
      <c r="E238" s="200" t="s">
        <v>19</v>
      </c>
      <c r="F238" s="201" t="s">
        <v>359</v>
      </c>
      <c r="G238" s="199"/>
      <c r="H238" s="202">
        <v>0.55000000000000004</v>
      </c>
      <c r="I238" s="203"/>
      <c r="J238" s="199"/>
      <c r="K238" s="199"/>
      <c r="L238" s="204"/>
      <c r="M238" s="205"/>
      <c r="N238" s="206"/>
      <c r="O238" s="206"/>
      <c r="P238" s="206"/>
      <c r="Q238" s="206"/>
      <c r="R238" s="206"/>
      <c r="S238" s="206"/>
      <c r="T238" s="207"/>
      <c r="AT238" s="208" t="s">
        <v>140</v>
      </c>
      <c r="AU238" s="208" t="s">
        <v>82</v>
      </c>
      <c r="AV238" s="13" t="s">
        <v>82</v>
      </c>
      <c r="AW238" s="13" t="s">
        <v>33</v>
      </c>
      <c r="AX238" s="13" t="s">
        <v>79</v>
      </c>
      <c r="AY238" s="208" t="s">
        <v>127</v>
      </c>
    </row>
    <row r="239" spans="1:65" s="12" customFormat="1" ht="22.9" customHeight="1">
      <c r="B239" s="162"/>
      <c r="C239" s="163"/>
      <c r="D239" s="164" t="s">
        <v>70</v>
      </c>
      <c r="E239" s="176" t="s">
        <v>373</v>
      </c>
      <c r="F239" s="176" t="s">
        <v>374</v>
      </c>
      <c r="G239" s="163"/>
      <c r="H239" s="163"/>
      <c r="I239" s="166"/>
      <c r="J239" s="177">
        <f>BK239</f>
        <v>0</v>
      </c>
      <c r="K239" s="163"/>
      <c r="L239" s="168"/>
      <c r="M239" s="169"/>
      <c r="N239" s="170"/>
      <c r="O239" s="170"/>
      <c r="P239" s="171">
        <f>SUM(P240:P242)</f>
        <v>0</v>
      </c>
      <c r="Q239" s="170"/>
      <c r="R239" s="171">
        <f>SUM(R240:R242)</f>
        <v>0</v>
      </c>
      <c r="S239" s="170"/>
      <c r="T239" s="172">
        <f>SUM(T240:T242)</f>
        <v>0</v>
      </c>
      <c r="AR239" s="173" t="s">
        <v>79</v>
      </c>
      <c r="AT239" s="174" t="s">
        <v>70</v>
      </c>
      <c r="AU239" s="174" t="s">
        <v>79</v>
      </c>
      <c r="AY239" s="173" t="s">
        <v>127</v>
      </c>
      <c r="BK239" s="175">
        <f>SUM(BK240:BK242)</f>
        <v>0</v>
      </c>
    </row>
    <row r="240" spans="1:65" s="2" customFormat="1" ht="16.5" customHeight="1">
      <c r="A240" s="34"/>
      <c r="B240" s="35"/>
      <c r="C240" s="178" t="s">
        <v>375</v>
      </c>
      <c r="D240" s="178" t="s">
        <v>129</v>
      </c>
      <c r="E240" s="179" t="s">
        <v>376</v>
      </c>
      <c r="F240" s="180" t="s">
        <v>377</v>
      </c>
      <c r="G240" s="181" t="s">
        <v>200</v>
      </c>
      <c r="H240" s="182">
        <v>43.011000000000003</v>
      </c>
      <c r="I240" s="183"/>
      <c r="J240" s="184">
        <f>ROUND(I240*H240,2)</f>
        <v>0</v>
      </c>
      <c r="K240" s="180" t="s">
        <v>133</v>
      </c>
      <c r="L240" s="39"/>
      <c r="M240" s="185" t="s">
        <v>19</v>
      </c>
      <c r="N240" s="186" t="s">
        <v>42</v>
      </c>
      <c r="O240" s="64"/>
      <c r="P240" s="187">
        <f>O240*H240</f>
        <v>0</v>
      </c>
      <c r="Q240" s="187">
        <v>0</v>
      </c>
      <c r="R240" s="187">
        <f>Q240*H240</f>
        <v>0</v>
      </c>
      <c r="S240" s="187">
        <v>0</v>
      </c>
      <c r="T240" s="18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9" t="s">
        <v>134</v>
      </c>
      <c r="AT240" s="189" t="s">
        <v>129</v>
      </c>
      <c r="AU240" s="189" t="s">
        <v>82</v>
      </c>
      <c r="AY240" s="17" t="s">
        <v>127</v>
      </c>
      <c r="BE240" s="190">
        <f>IF(N240="základní",J240,0)</f>
        <v>0</v>
      </c>
      <c r="BF240" s="190">
        <f>IF(N240="snížená",J240,0)</f>
        <v>0</v>
      </c>
      <c r="BG240" s="190">
        <f>IF(N240="zákl. přenesená",J240,0)</f>
        <v>0</v>
      </c>
      <c r="BH240" s="190">
        <f>IF(N240="sníž. přenesená",J240,0)</f>
        <v>0</v>
      </c>
      <c r="BI240" s="190">
        <f>IF(N240="nulová",J240,0)</f>
        <v>0</v>
      </c>
      <c r="BJ240" s="17" t="s">
        <v>79</v>
      </c>
      <c r="BK240" s="190">
        <f>ROUND(I240*H240,2)</f>
        <v>0</v>
      </c>
      <c r="BL240" s="17" t="s">
        <v>134</v>
      </c>
      <c r="BM240" s="189" t="s">
        <v>378</v>
      </c>
    </row>
    <row r="241" spans="1:47" s="2" customFormat="1" ht="11.25">
      <c r="A241" s="34"/>
      <c r="B241" s="35"/>
      <c r="C241" s="36"/>
      <c r="D241" s="191" t="s">
        <v>136</v>
      </c>
      <c r="E241" s="36"/>
      <c r="F241" s="192" t="s">
        <v>379</v>
      </c>
      <c r="G241" s="36"/>
      <c r="H241" s="36"/>
      <c r="I241" s="193"/>
      <c r="J241" s="36"/>
      <c r="K241" s="36"/>
      <c r="L241" s="39"/>
      <c r="M241" s="194"/>
      <c r="N241" s="195"/>
      <c r="O241" s="64"/>
      <c r="P241" s="64"/>
      <c r="Q241" s="64"/>
      <c r="R241" s="64"/>
      <c r="S241" s="64"/>
      <c r="T241" s="65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136</v>
      </c>
      <c r="AU241" s="17" t="s">
        <v>82</v>
      </c>
    </row>
    <row r="242" spans="1:47" s="2" customFormat="1" ht="11.25">
      <c r="A242" s="34"/>
      <c r="B242" s="35"/>
      <c r="C242" s="36"/>
      <c r="D242" s="196" t="s">
        <v>138</v>
      </c>
      <c r="E242" s="36"/>
      <c r="F242" s="197" t="s">
        <v>380</v>
      </c>
      <c r="G242" s="36"/>
      <c r="H242" s="36"/>
      <c r="I242" s="193"/>
      <c r="J242" s="36"/>
      <c r="K242" s="36"/>
      <c r="L242" s="39"/>
      <c r="M242" s="220"/>
      <c r="N242" s="221"/>
      <c r="O242" s="222"/>
      <c r="P242" s="222"/>
      <c r="Q242" s="222"/>
      <c r="R242" s="222"/>
      <c r="S242" s="222"/>
      <c r="T242" s="223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138</v>
      </c>
      <c r="AU242" s="17" t="s">
        <v>82</v>
      </c>
    </row>
    <row r="243" spans="1:47" s="2" customFormat="1" ht="6.95" customHeight="1">
      <c r="A243" s="34"/>
      <c r="B243" s="47"/>
      <c r="C243" s="48"/>
      <c r="D243" s="48"/>
      <c r="E243" s="48"/>
      <c r="F243" s="48"/>
      <c r="G243" s="48"/>
      <c r="H243" s="48"/>
      <c r="I243" s="48"/>
      <c r="J243" s="48"/>
      <c r="K243" s="48"/>
      <c r="L243" s="39"/>
      <c r="M243" s="34"/>
      <c r="O243" s="34"/>
      <c r="P243" s="34"/>
      <c r="Q243" s="34"/>
      <c r="R243" s="34"/>
      <c r="S243" s="34"/>
      <c r="T243" s="34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</row>
  </sheetData>
  <sheetProtection algorithmName="SHA-512" hashValue="itqxbO8GtryXmtB3ZErHtV+JATq1EpQ/h9kW4Ledn68Oc2RiJUIUHOeZiI4QWz22FfHen3WTmOGx9ERPGWNMhQ==" saltValue="TKLPrakMn2lOWsdyATtQwQXLDFcDfnnLTcoUIxAQnpCgSrbJ2gxlZueqKpjlVdr42/ca6P9MP+HP5BWu3kl4LA==" spinCount="100000" sheet="1" objects="1" scenarios="1" formatColumns="0" formatRows="0" autoFilter="0"/>
  <autoFilter ref="C86:K242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2" r:id="rId1"/>
    <hyperlink ref="F96" r:id="rId2"/>
    <hyperlink ref="F102" r:id="rId3"/>
    <hyperlink ref="F108" r:id="rId4"/>
    <hyperlink ref="F114" r:id="rId5"/>
    <hyperlink ref="F118" r:id="rId6"/>
    <hyperlink ref="F122" r:id="rId7"/>
    <hyperlink ref="F126" r:id="rId8"/>
    <hyperlink ref="F130" r:id="rId9"/>
    <hyperlink ref="F134" r:id="rId10"/>
    <hyperlink ref="F139" r:id="rId11"/>
    <hyperlink ref="F143" r:id="rId12"/>
    <hyperlink ref="F150" r:id="rId13"/>
    <hyperlink ref="F158" r:id="rId14"/>
    <hyperlink ref="F164" r:id="rId15"/>
    <hyperlink ref="F170" r:id="rId16"/>
    <hyperlink ref="F175" r:id="rId17"/>
    <hyperlink ref="F181" r:id="rId18"/>
    <hyperlink ref="F185" r:id="rId19"/>
    <hyperlink ref="F188" r:id="rId20"/>
    <hyperlink ref="F193" r:id="rId21"/>
    <hyperlink ref="F198" r:id="rId22"/>
    <hyperlink ref="F203" r:id="rId23"/>
    <hyperlink ref="F210" r:id="rId24"/>
    <hyperlink ref="F215" r:id="rId25"/>
    <hyperlink ref="F218" r:id="rId26"/>
    <hyperlink ref="F224" r:id="rId27"/>
    <hyperlink ref="F229" r:id="rId28"/>
    <hyperlink ref="F233" r:id="rId29"/>
    <hyperlink ref="F237" r:id="rId30"/>
    <hyperlink ref="F242" r:id="rId31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9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7" t="s">
        <v>85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82</v>
      </c>
    </row>
    <row r="4" spans="1:46" s="1" customFormat="1" ht="24.95" customHeight="1">
      <c r="B4" s="20"/>
      <c r="D4" s="110" t="s">
        <v>97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55" t="str">
        <f>'Rekapitulace stavby'!K6</f>
        <v>Společná zařízení Urbanice - ZP1, ZP2 a ZP3</v>
      </c>
      <c r="F7" s="356"/>
      <c r="G7" s="356"/>
      <c r="H7" s="356"/>
      <c r="L7" s="20"/>
    </row>
    <row r="8" spans="1:46" s="2" customFormat="1" ht="12" customHeight="1">
      <c r="A8" s="34"/>
      <c r="B8" s="39"/>
      <c r="C8" s="34"/>
      <c r="D8" s="112" t="s">
        <v>98</v>
      </c>
      <c r="E8" s="34"/>
      <c r="F8" s="34"/>
      <c r="G8" s="34"/>
      <c r="H8" s="34"/>
      <c r="I8" s="34"/>
      <c r="J8" s="34"/>
      <c r="K8" s="34"/>
      <c r="L8" s="113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7" t="s">
        <v>381</v>
      </c>
      <c r="F9" s="358"/>
      <c r="G9" s="358"/>
      <c r="H9" s="358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03" t="s">
        <v>81</v>
      </c>
      <c r="G11" s="34"/>
      <c r="H11" s="34"/>
      <c r="I11" s="112" t="s">
        <v>20</v>
      </c>
      <c r="J11" s="103" t="s">
        <v>19</v>
      </c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21</v>
      </c>
      <c r="E12" s="34"/>
      <c r="F12" s="103" t="s">
        <v>22</v>
      </c>
      <c r="G12" s="34"/>
      <c r="H12" s="34"/>
      <c r="I12" s="112" t="s">
        <v>23</v>
      </c>
      <c r="J12" s="114" t="str">
        <f>'Rekapitulace stavby'!AN8</f>
        <v>10. 6. 2024</v>
      </c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25</v>
      </c>
      <c r="E14" s="34"/>
      <c r="F14" s="34"/>
      <c r="G14" s="34"/>
      <c r="H14" s="34"/>
      <c r="I14" s="112" t="s">
        <v>26</v>
      </c>
      <c r="J14" s="103" t="s">
        <v>19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3" t="s">
        <v>27</v>
      </c>
      <c r="F15" s="34"/>
      <c r="G15" s="34"/>
      <c r="H15" s="34"/>
      <c r="I15" s="112" t="s">
        <v>28</v>
      </c>
      <c r="J15" s="103" t="s">
        <v>19</v>
      </c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29</v>
      </c>
      <c r="E17" s="34"/>
      <c r="F17" s="34"/>
      <c r="G17" s="34"/>
      <c r="H17" s="34"/>
      <c r="I17" s="112" t="s">
        <v>26</v>
      </c>
      <c r="J17" s="30" t="str">
        <f>'Rekapitulace stavby'!AN13</f>
        <v>Vyplň údaj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9" t="str">
        <f>'Rekapitulace stavby'!E14</f>
        <v>Vyplň údaj</v>
      </c>
      <c r="F18" s="360"/>
      <c r="G18" s="360"/>
      <c r="H18" s="360"/>
      <c r="I18" s="112" t="s">
        <v>28</v>
      </c>
      <c r="J18" s="30" t="str">
        <f>'Rekapitulace stavby'!AN14</f>
        <v>Vyplň údaj</v>
      </c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31</v>
      </c>
      <c r="E20" s="34"/>
      <c r="F20" s="34"/>
      <c r="G20" s="34"/>
      <c r="H20" s="34"/>
      <c r="I20" s="112" t="s">
        <v>26</v>
      </c>
      <c r="J20" s="103" t="s">
        <v>19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3" t="s">
        <v>32</v>
      </c>
      <c r="F21" s="34"/>
      <c r="G21" s="34"/>
      <c r="H21" s="34"/>
      <c r="I21" s="112" t="s">
        <v>28</v>
      </c>
      <c r="J21" s="103" t="s">
        <v>19</v>
      </c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26</v>
      </c>
      <c r="J23" s="103" t="str">
        <f>IF('Rekapitulace stavby'!AN19="","",'Rekapitulace stavby'!AN19)</f>
        <v/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3" t="str">
        <f>IF('Rekapitulace stavby'!E20="","",'Rekapitulace stavby'!E20)</f>
        <v xml:space="preserve"> </v>
      </c>
      <c r="F24" s="34"/>
      <c r="G24" s="34"/>
      <c r="H24" s="34"/>
      <c r="I24" s="112" t="s">
        <v>28</v>
      </c>
      <c r="J24" s="103" t="str">
        <f>IF('Rekapitulace stavby'!AN20="","",'Rekapitulace stavby'!AN20)</f>
        <v/>
      </c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35</v>
      </c>
      <c r="E26" s="34"/>
      <c r="F26" s="34"/>
      <c r="G26" s="34"/>
      <c r="H26" s="34"/>
      <c r="I26" s="34"/>
      <c r="J26" s="34"/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61" t="s">
        <v>19</v>
      </c>
      <c r="F27" s="361"/>
      <c r="G27" s="361"/>
      <c r="H27" s="361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113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ROUND(J85, 2)</f>
        <v>0</v>
      </c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ROUND((SUM(BE85:BE192)),  2)</f>
        <v>0</v>
      </c>
      <c r="G33" s="34"/>
      <c r="H33" s="34"/>
      <c r="I33" s="124">
        <v>0.21</v>
      </c>
      <c r="J33" s="123">
        <f>ROUND(((SUM(BE85:BE192))*I33),  2)</f>
        <v>0</v>
      </c>
      <c r="K33" s="34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ROUND((SUM(BF85:BF192)),  2)</f>
        <v>0</v>
      </c>
      <c r="G34" s="34"/>
      <c r="H34" s="34"/>
      <c r="I34" s="124">
        <v>0.12</v>
      </c>
      <c r="J34" s="123">
        <f>ROUND(((SUM(BF85:BF192))*I34),  2)</f>
        <v>0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ROUND((SUM(BG85:BG192)),  2)</f>
        <v>0</v>
      </c>
      <c r="G35" s="34"/>
      <c r="H35" s="34"/>
      <c r="I35" s="124">
        <v>0.21</v>
      </c>
      <c r="J35" s="123">
        <f>0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ROUND((SUM(BH85:BH192)),  2)</f>
        <v>0</v>
      </c>
      <c r="G36" s="34"/>
      <c r="H36" s="34"/>
      <c r="I36" s="124">
        <v>0.12</v>
      </c>
      <c r="J36" s="123">
        <f>0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ROUND((SUM(BI85:BI192)),  2)</f>
        <v>0</v>
      </c>
      <c r="G37" s="34"/>
      <c r="H37" s="34"/>
      <c r="I37" s="124">
        <v>0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2"/>
      <c r="C40" s="133"/>
      <c r="D40" s="133"/>
      <c r="E40" s="133"/>
      <c r="F40" s="133"/>
      <c r="G40" s="133"/>
      <c r="H40" s="133"/>
      <c r="I40" s="133"/>
      <c r="J40" s="133"/>
      <c r="K40" s="133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34"/>
      <c r="C44" s="135"/>
      <c r="D44" s="135"/>
      <c r="E44" s="135"/>
      <c r="F44" s="135"/>
      <c r="G44" s="135"/>
      <c r="H44" s="135"/>
      <c r="I44" s="135"/>
      <c r="J44" s="135"/>
      <c r="K44" s="135"/>
      <c r="L44" s="113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100</v>
      </c>
      <c r="D45" s="36"/>
      <c r="E45" s="36"/>
      <c r="F45" s="36"/>
      <c r="G45" s="36"/>
      <c r="H45" s="36"/>
      <c r="I45" s="36"/>
      <c r="J45" s="36"/>
      <c r="K45" s="36"/>
      <c r="L45" s="113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2" t="str">
        <f>E7</f>
        <v>Společná zařízení Urbanice - ZP1, ZP2 a ZP3</v>
      </c>
      <c r="F48" s="363"/>
      <c r="G48" s="363"/>
      <c r="H48" s="363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98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1" t="str">
        <f>E9</f>
        <v>SO-06 - Záchytný příkop ZP2</v>
      </c>
      <c r="F50" s="364"/>
      <c r="G50" s="364"/>
      <c r="H50" s="364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13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10. 6. 2024</v>
      </c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Obec Urbanice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6" t="s">
        <v>101</v>
      </c>
      <c r="D57" s="137"/>
      <c r="E57" s="137"/>
      <c r="F57" s="137"/>
      <c r="G57" s="137"/>
      <c r="H57" s="137"/>
      <c r="I57" s="137"/>
      <c r="J57" s="138" t="s">
        <v>102</v>
      </c>
      <c r="K57" s="137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9" t="s">
        <v>69</v>
      </c>
      <c r="D59" s="36"/>
      <c r="E59" s="36"/>
      <c r="F59" s="36"/>
      <c r="G59" s="36"/>
      <c r="H59" s="36"/>
      <c r="I59" s="36"/>
      <c r="J59" s="77">
        <f>J85</f>
        <v>0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103</v>
      </c>
    </row>
    <row r="60" spans="1:47" s="9" customFormat="1" ht="24.95" customHeight="1">
      <c r="B60" s="140"/>
      <c r="C60" s="141"/>
      <c r="D60" s="142" t="s">
        <v>104</v>
      </c>
      <c r="E60" s="143"/>
      <c r="F60" s="143"/>
      <c r="G60" s="143"/>
      <c r="H60" s="143"/>
      <c r="I60" s="143"/>
      <c r="J60" s="144">
        <f>J86</f>
        <v>0</v>
      </c>
      <c r="K60" s="141"/>
      <c r="L60" s="145"/>
    </row>
    <row r="61" spans="1:47" s="10" customFormat="1" ht="19.899999999999999" customHeight="1">
      <c r="B61" s="146"/>
      <c r="C61" s="97"/>
      <c r="D61" s="147" t="s">
        <v>105</v>
      </c>
      <c r="E61" s="148"/>
      <c r="F61" s="148"/>
      <c r="G61" s="148"/>
      <c r="H61" s="148"/>
      <c r="I61" s="148"/>
      <c r="J61" s="149">
        <f>J87</f>
        <v>0</v>
      </c>
      <c r="K61" s="97"/>
      <c r="L61" s="150"/>
    </row>
    <row r="62" spans="1:47" s="10" customFormat="1" ht="19.899999999999999" customHeight="1">
      <c r="B62" s="146"/>
      <c r="C62" s="97"/>
      <c r="D62" s="147" t="s">
        <v>107</v>
      </c>
      <c r="E62" s="148"/>
      <c r="F62" s="148"/>
      <c r="G62" s="148"/>
      <c r="H62" s="148"/>
      <c r="I62" s="148"/>
      <c r="J62" s="149">
        <f>J160</f>
        <v>0</v>
      </c>
      <c r="K62" s="97"/>
      <c r="L62" s="150"/>
    </row>
    <row r="63" spans="1:47" s="10" customFormat="1" ht="19.899999999999999" customHeight="1">
      <c r="B63" s="146"/>
      <c r="C63" s="97"/>
      <c r="D63" s="147" t="s">
        <v>109</v>
      </c>
      <c r="E63" s="148"/>
      <c r="F63" s="148"/>
      <c r="G63" s="148"/>
      <c r="H63" s="148"/>
      <c r="I63" s="148"/>
      <c r="J63" s="149">
        <f>J171</f>
        <v>0</v>
      </c>
      <c r="K63" s="97"/>
      <c r="L63" s="150"/>
    </row>
    <row r="64" spans="1:47" s="10" customFormat="1" ht="19.899999999999999" customHeight="1">
      <c r="B64" s="146"/>
      <c r="C64" s="97"/>
      <c r="D64" s="147" t="s">
        <v>110</v>
      </c>
      <c r="E64" s="148"/>
      <c r="F64" s="148"/>
      <c r="G64" s="148"/>
      <c r="H64" s="148"/>
      <c r="I64" s="148"/>
      <c r="J64" s="149">
        <f>J176</f>
        <v>0</v>
      </c>
      <c r="K64" s="97"/>
      <c r="L64" s="150"/>
    </row>
    <row r="65" spans="1:31" s="10" customFormat="1" ht="19.899999999999999" customHeight="1">
      <c r="B65" s="146"/>
      <c r="C65" s="97"/>
      <c r="D65" s="147" t="s">
        <v>111</v>
      </c>
      <c r="E65" s="148"/>
      <c r="F65" s="148"/>
      <c r="G65" s="148"/>
      <c r="H65" s="148"/>
      <c r="I65" s="148"/>
      <c r="J65" s="149">
        <f>J189</f>
        <v>0</v>
      </c>
      <c r="K65" s="97"/>
      <c r="L65" s="150"/>
    </row>
    <row r="66" spans="1:31" s="2" customFormat="1" ht="21.75" customHeight="1">
      <c r="A66" s="34"/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113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s="2" customFormat="1" ht="6.95" customHeight="1">
      <c r="A67" s="34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113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71" spans="1:31" s="2" customFormat="1" ht="6.95" customHeight="1">
      <c r="A71" s="34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3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4.95" customHeight="1">
      <c r="A72" s="34"/>
      <c r="B72" s="35"/>
      <c r="C72" s="23" t="s">
        <v>112</v>
      </c>
      <c r="D72" s="36"/>
      <c r="E72" s="36"/>
      <c r="F72" s="36"/>
      <c r="G72" s="36"/>
      <c r="H72" s="36"/>
      <c r="I72" s="36"/>
      <c r="J72" s="36"/>
      <c r="K72" s="36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5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16</v>
      </c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362" t="str">
        <f>E7</f>
        <v>Společná zařízení Urbanice - ZP1, ZP2 a ZP3</v>
      </c>
      <c r="F75" s="363"/>
      <c r="G75" s="363"/>
      <c r="H75" s="363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98</v>
      </c>
      <c r="D76" s="36"/>
      <c r="E76" s="36"/>
      <c r="F76" s="36"/>
      <c r="G76" s="36"/>
      <c r="H76" s="36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6"/>
      <c r="D77" s="36"/>
      <c r="E77" s="311" t="str">
        <f>E9</f>
        <v>SO-06 - Záchytný příkop ZP2</v>
      </c>
      <c r="F77" s="364"/>
      <c r="G77" s="364"/>
      <c r="H77" s="364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21</v>
      </c>
      <c r="D79" s="36"/>
      <c r="E79" s="36"/>
      <c r="F79" s="27" t="str">
        <f>F12</f>
        <v xml:space="preserve"> </v>
      </c>
      <c r="G79" s="36"/>
      <c r="H79" s="36"/>
      <c r="I79" s="29" t="s">
        <v>23</v>
      </c>
      <c r="J79" s="59" t="str">
        <f>IF(J12="","",J12)</f>
        <v>10. 6. 2024</v>
      </c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25.7" customHeight="1">
      <c r="A81" s="34"/>
      <c r="B81" s="35"/>
      <c r="C81" s="29" t="s">
        <v>25</v>
      </c>
      <c r="D81" s="36"/>
      <c r="E81" s="36"/>
      <c r="F81" s="27" t="str">
        <f>E15</f>
        <v>Obec Urbanice</v>
      </c>
      <c r="G81" s="36"/>
      <c r="H81" s="36"/>
      <c r="I81" s="29" t="s">
        <v>31</v>
      </c>
      <c r="J81" s="32" t="str">
        <f>E21</f>
        <v>Agroprojekce Litomyšl, s.r.o.</v>
      </c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2" customHeight="1">
      <c r="A82" s="34"/>
      <c r="B82" s="35"/>
      <c r="C82" s="29" t="s">
        <v>29</v>
      </c>
      <c r="D82" s="36"/>
      <c r="E82" s="36"/>
      <c r="F82" s="27" t="str">
        <f>IF(E18="","",E18)</f>
        <v>Vyplň údaj</v>
      </c>
      <c r="G82" s="36"/>
      <c r="H82" s="36"/>
      <c r="I82" s="29" t="s">
        <v>34</v>
      </c>
      <c r="J82" s="32" t="str">
        <f>E24</f>
        <v xml:space="preserve"> </v>
      </c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0.3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11" customFormat="1" ht="29.25" customHeight="1">
      <c r="A84" s="151"/>
      <c r="B84" s="152"/>
      <c r="C84" s="153" t="s">
        <v>113</v>
      </c>
      <c r="D84" s="154" t="s">
        <v>56</v>
      </c>
      <c r="E84" s="154" t="s">
        <v>52</v>
      </c>
      <c r="F84" s="154" t="s">
        <v>53</v>
      </c>
      <c r="G84" s="154" t="s">
        <v>114</v>
      </c>
      <c r="H84" s="154" t="s">
        <v>115</v>
      </c>
      <c r="I84" s="154" t="s">
        <v>116</v>
      </c>
      <c r="J84" s="154" t="s">
        <v>102</v>
      </c>
      <c r="K84" s="155" t="s">
        <v>117</v>
      </c>
      <c r="L84" s="156"/>
      <c r="M84" s="68" t="s">
        <v>19</v>
      </c>
      <c r="N84" s="69" t="s">
        <v>41</v>
      </c>
      <c r="O84" s="69" t="s">
        <v>118</v>
      </c>
      <c r="P84" s="69" t="s">
        <v>119</v>
      </c>
      <c r="Q84" s="69" t="s">
        <v>120</v>
      </c>
      <c r="R84" s="69" t="s">
        <v>121</v>
      </c>
      <c r="S84" s="69" t="s">
        <v>122</v>
      </c>
      <c r="T84" s="70" t="s">
        <v>123</v>
      </c>
      <c r="U84" s="151"/>
      <c r="V84" s="151"/>
      <c r="W84" s="151"/>
      <c r="X84" s="151"/>
      <c r="Y84" s="151"/>
      <c r="Z84" s="151"/>
      <c r="AA84" s="151"/>
      <c r="AB84" s="151"/>
      <c r="AC84" s="151"/>
      <c r="AD84" s="151"/>
      <c r="AE84" s="151"/>
    </row>
    <row r="85" spans="1:65" s="2" customFormat="1" ht="22.9" customHeight="1">
      <c r="A85" s="34"/>
      <c r="B85" s="35"/>
      <c r="C85" s="75" t="s">
        <v>124</v>
      </c>
      <c r="D85" s="36"/>
      <c r="E85" s="36"/>
      <c r="F85" s="36"/>
      <c r="G85" s="36"/>
      <c r="H85" s="36"/>
      <c r="I85" s="36"/>
      <c r="J85" s="157">
        <f>BK85</f>
        <v>0</v>
      </c>
      <c r="K85" s="36"/>
      <c r="L85" s="39"/>
      <c r="M85" s="71"/>
      <c r="N85" s="158"/>
      <c r="O85" s="72"/>
      <c r="P85" s="159">
        <f>P86</f>
        <v>0</v>
      </c>
      <c r="Q85" s="72"/>
      <c r="R85" s="159">
        <f>R86</f>
        <v>96.890238400000001</v>
      </c>
      <c r="S85" s="72"/>
      <c r="T85" s="160">
        <f>T86</f>
        <v>6.5205000000000002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7" t="s">
        <v>70</v>
      </c>
      <c r="AU85" s="17" t="s">
        <v>103</v>
      </c>
      <c r="BK85" s="161">
        <f>BK86</f>
        <v>0</v>
      </c>
    </row>
    <row r="86" spans="1:65" s="12" customFormat="1" ht="25.9" customHeight="1">
      <c r="B86" s="162"/>
      <c r="C86" s="163"/>
      <c r="D86" s="164" t="s">
        <v>70</v>
      </c>
      <c r="E86" s="165" t="s">
        <v>125</v>
      </c>
      <c r="F86" s="165" t="s">
        <v>126</v>
      </c>
      <c r="G86" s="163"/>
      <c r="H86" s="163"/>
      <c r="I86" s="166"/>
      <c r="J86" s="167">
        <f>BK86</f>
        <v>0</v>
      </c>
      <c r="K86" s="163"/>
      <c r="L86" s="168"/>
      <c r="M86" s="169"/>
      <c r="N86" s="170"/>
      <c r="O86" s="170"/>
      <c r="P86" s="171">
        <f>P87+P160+P171+P176+P189</f>
        <v>0</v>
      </c>
      <c r="Q86" s="170"/>
      <c r="R86" s="171">
        <f>R87+R160+R171+R176+R189</f>
        <v>96.890238400000001</v>
      </c>
      <c r="S86" s="170"/>
      <c r="T86" s="172">
        <f>T87+T160+T171+T176+T189</f>
        <v>6.5205000000000002</v>
      </c>
      <c r="AR86" s="173" t="s">
        <v>79</v>
      </c>
      <c r="AT86" s="174" t="s">
        <v>70</v>
      </c>
      <c r="AU86" s="174" t="s">
        <v>71</v>
      </c>
      <c r="AY86" s="173" t="s">
        <v>127</v>
      </c>
      <c r="BK86" s="175">
        <f>BK87+BK160+BK171+BK176+BK189</f>
        <v>0</v>
      </c>
    </row>
    <row r="87" spans="1:65" s="12" customFormat="1" ht="22.9" customHeight="1">
      <c r="B87" s="162"/>
      <c r="C87" s="163"/>
      <c r="D87" s="164" t="s">
        <v>70</v>
      </c>
      <c r="E87" s="176" t="s">
        <v>79</v>
      </c>
      <c r="F87" s="176" t="s">
        <v>128</v>
      </c>
      <c r="G87" s="163"/>
      <c r="H87" s="163"/>
      <c r="I87" s="166"/>
      <c r="J87" s="177">
        <f>BK87</f>
        <v>0</v>
      </c>
      <c r="K87" s="163"/>
      <c r="L87" s="168"/>
      <c r="M87" s="169"/>
      <c r="N87" s="170"/>
      <c r="O87" s="170"/>
      <c r="P87" s="171">
        <f>SUM(P88:P159)</f>
        <v>0</v>
      </c>
      <c r="Q87" s="170"/>
      <c r="R87" s="171">
        <f>SUM(R88:R159)</f>
        <v>5.9119999999999997E-3</v>
      </c>
      <c r="S87" s="170"/>
      <c r="T87" s="172">
        <f>SUM(T88:T159)</f>
        <v>3.8474999999999997</v>
      </c>
      <c r="AR87" s="173" t="s">
        <v>79</v>
      </c>
      <c r="AT87" s="174" t="s">
        <v>70</v>
      </c>
      <c r="AU87" s="174" t="s">
        <v>79</v>
      </c>
      <c r="AY87" s="173" t="s">
        <v>127</v>
      </c>
      <c r="BK87" s="175">
        <f>SUM(BK88:BK159)</f>
        <v>0</v>
      </c>
    </row>
    <row r="88" spans="1:65" s="2" customFormat="1" ht="16.5" customHeight="1">
      <c r="A88" s="34"/>
      <c r="B88" s="35"/>
      <c r="C88" s="178" t="s">
        <v>79</v>
      </c>
      <c r="D88" s="178" t="s">
        <v>129</v>
      </c>
      <c r="E88" s="179" t="s">
        <v>130</v>
      </c>
      <c r="F88" s="180" t="s">
        <v>131</v>
      </c>
      <c r="G88" s="181" t="s">
        <v>132</v>
      </c>
      <c r="H88" s="182">
        <v>2.0249999999999999</v>
      </c>
      <c r="I88" s="183"/>
      <c r="J88" s="184">
        <f>ROUND(I88*H88,2)</f>
        <v>0</v>
      </c>
      <c r="K88" s="180" t="s">
        <v>133</v>
      </c>
      <c r="L88" s="39"/>
      <c r="M88" s="185" t="s">
        <v>19</v>
      </c>
      <c r="N88" s="186" t="s">
        <v>42</v>
      </c>
      <c r="O88" s="64"/>
      <c r="P88" s="187">
        <f>O88*H88</f>
        <v>0</v>
      </c>
      <c r="Q88" s="187">
        <v>0</v>
      </c>
      <c r="R88" s="187">
        <f>Q88*H88</f>
        <v>0</v>
      </c>
      <c r="S88" s="187">
        <v>1.9</v>
      </c>
      <c r="T88" s="188">
        <f>S88*H88</f>
        <v>3.8474999999999997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9" t="s">
        <v>134</v>
      </c>
      <c r="AT88" s="189" t="s">
        <v>129</v>
      </c>
      <c r="AU88" s="189" t="s">
        <v>82</v>
      </c>
      <c r="AY88" s="17" t="s">
        <v>127</v>
      </c>
      <c r="BE88" s="190">
        <f>IF(N88="základní",J88,0)</f>
        <v>0</v>
      </c>
      <c r="BF88" s="190">
        <f>IF(N88="snížená",J88,0)</f>
        <v>0</v>
      </c>
      <c r="BG88" s="190">
        <f>IF(N88="zákl. přenesená",J88,0)</f>
        <v>0</v>
      </c>
      <c r="BH88" s="190">
        <f>IF(N88="sníž. přenesená",J88,0)</f>
        <v>0</v>
      </c>
      <c r="BI88" s="190">
        <f>IF(N88="nulová",J88,0)</f>
        <v>0</v>
      </c>
      <c r="BJ88" s="17" t="s">
        <v>79</v>
      </c>
      <c r="BK88" s="190">
        <f>ROUND(I88*H88,2)</f>
        <v>0</v>
      </c>
      <c r="BL88" s="17" t="s">
        <v>134</v>
      </c>
      <c r="BM88" s="189" t="s">
        <v>382</v>
      </c>
    </row>
    <row r="89" spans="1:65" s="2" customFormat="1" ht="19.5">
      <c r="A89" s="34"/>
      <c r="B89" s="35"/>
      <c r="C89" s="36"/>
      <c r="D89" s="191" t="s">
        <v>136</v>
      </c>
      <c r="E89" s="36"/>
      <c r="F89" s="192" t="s">
        <v>137</v>
      </c>
      <c r="G89" s="36"/>
      <c r="H89" s="36"/>
      <c r="I89" s="193"/>
      <c r="J89" s="36"/>
      <c r="K89" s="36"/>
      <c r="L89" s="39"/>
      <c r="M89" s="194"/>
      <c r="N89" s="195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136</v>
      </c>
      <c r="AU89" s="17" t="s">
        <v>82</v>
      </c>
    </row>
    <row r="90" spans="1:65" s="2" customFormat="1" ht="11.25">
      <c r="A90" s="34"/>
      <c r="B90" s="35"/>
      <c r="C90" s="36"/>
      <c r="D90" s="196" t="s">
        <v>138</v>
      </c>
      <c r="E90" s="36"/>
      <c r="F90" s="197" t="s">
        <v>139</v>
      </c>
      <c r="G90" s="36"/>
      <c r="H90" s="36"/>
      <c r="I90" s="193"/>
      <c r="J90" s="36"/>
      <c r="K90" s="36"/>
      <c r="L90" s="39"/>
      <c r="M90" s="194"/>
      <c r="N90" s="195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138</v>
      </c>
      <c r="AU90" s="17" t="s">
        <v>82</v>
      </c>
    </row>
    <row r="91" spans="1:65" s="13" customFormat="1" ht="11.25">
      <c r="B91" s="198"/>
      <c r="C91" s="199"/>
      <c r="D91" s="191" t="s">
        <v>140</v>
      </c>
      <c r="E91" s="200" t="s">
        <v>19</v>
      </c>
      <c r="F91" s="201" t="s">
        <v>383</v>
      </c>
      <c r="G91" s="199"/>
      <c r="H91" s="202">
        <v>2.0249999999999999</v>
      </c>
      <c r="I91" s="203"/>
      <c r="J91" s="199"/>
      <c r="K91" s="199"/>
      <c r="L91" s="204"/>
      <c r="M91" s="205"/>
      <c r="N91" s="206"/>
      <c r="O91" s="206"/>
      <c r="P91" s="206"/>
      <c r="Q91" s="206"/>
      <c r="R91" s="206"/>
      <c r="S91" s="206"/>
      <c r="T91" s="207"/>
      <c r="AT91" s="208" t="s">
        <v>140</v>
      </c>
      <c r="AU91" s="208" t="s">
        <v>82</v>
      </c>
      <c r="AV91" s="13" t="s">
        <v>82</v>
      </c>
      <c r="AW91" s="13" t="s">
        <v>33</v>
      </c>
      <c r="AX91" s="13" t="s">
        <v>79</v>
      </c>
      <c r="AY91" s="208" t="s">
        <v>127</v>
      </c>
    </row>
    <row r="92" spans="1:65" s="2" customFormat="1" ht="16.5" customHeight="1">
      <c r="A92" s="34"/>
      <c r="B92" s="35"/>
      <c r="C92" s="178" t="s">
        <v>82</v>
      </c>
      <c r="D92" s="178" t="s">
        <v>129</v>
      </c>
      <c r="E92" s="179" t="s">
        <v>384</v>
      </c>
      <c r="F92" s="180" t="s">
        <v>385</v>
      </c>
      <c r="G92" s="181" t="s">
        <v>144</v>
      </c>
      <c r="H92" s="182">
        <v>264</v>
      </c>
      <c r="I92" s="183"/>
      <c r="J92" s="184">
        <f>ROUND(I92*H92,2)</f>
        <v>0</v>
      </c>
      <c r="K92" s="180" t="s">
        <v>133</v>
      </c>
      <c r="L92" s="39"/>
      <c r="M92" s="185" t="s">
        <v>19</v>
      </c>
      <c r="N92" s="186" t="s">
        <v>42</v>
      </c>
      <c r="O92" s="64"/>
      <c r="P92" s="187">
        <f>O92*H92</f>
        <v>0</v>
      </c>
      <c r="Q92" s="187">
        <v>0</v>
      </c>
      <c r="R92" s="187">
        <f>Q92*H92</f>
        <v>0</v>
      </c>
      <c r="S92" s="187">
        <v>0</v>
      </c>
      <c r="T92" s="188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9" t="s">
        <v>134</v>
      </c>
      <c r="AT92" s="189" t="s">
        <v>129</v>
      </c>
      <c r="AU92" s="189" t="s">
        <v>82</v>
      </c>
      <c r="AY92" s="17" t="s">
        <v>127</v>
      </c>
      <c r="BE92" s="190">
        <f>IF(N92="základní",J92,0)</f>
        <v>0</v>
      </c>
      <c r="BF92" s="190">
        <f>IF(N92="snížená",J92,0)</f>
        <v>0</v>
      </c>
      <c r="BG92" s="190">
        <f>IF(N92="zákl. přenesená",J92,0)</f>
        <v>0</v>
      </c>
      <c r="BH92" s="190">
        <f>IF(N92="sníž. přenesená",J92,0)</f>
        <v>0</v>
      </c>
      <c r="BI92" s="190">
        <f>IF(N92="nulová",J92,0)</f>
        <v>0</v>
      </c>
      <c r="BJ92" s="17" t="s">
        <v>79</v>
      </c>
      <c r="BK92" s="190">
        <f>ROUND(I92*H92,2)</f>
        <v>0</v>
      </c>
      <c r="BL92" s="17" t="s">
        <v>134</v>
      </c>
      <c r="BM92" s="189" t="s">
        <v>386</v>
      </c>
    </row>
    <row r="93" spans="1:65" s="2" customFormat="1" ht="11.25">
      <c r="A93" s="34"/>
      <c r="B93" s="35"/>
      <c r="C93" s="36"/>
      <c r="D93" s="191" t="s">
        <v>136</v>
      </c>
      <c r="E93" s="36"/>
      <c r="F93" s="192" t="s">
        <v>387</v>
      </c>
      <c r="G93" s="36"/>
      <c r="H93" s="36"/>
      <c r="I93" s="193"/>
      <c r="J93" s="36"/>
      <c r="K93" s="36"/>
      <c r="L93" s="39"/>
      <c r="M93" s="194"/>
      <c r="N93" s="195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136</v>
      </c>
      <c r="AU93" s="17" t="s">
        <v>82</v>
      </c>
    </row>
    <row r="94" spans="1:65" s="2" customFormat="1" ht="11.25">
      <c r="A94" s="34"/>
      <c r="B94" s="35"/>
      <c r="C94" s="36"/>
      <c r="D94" s="196" t="s">
        <v>138</v>
      </c>
      <c r="E94" s="36"/>
      <c r="F94" s="197" t="s">
        <v>388</v>
      </c>
      <c r="G94" s="36"/>
      <c r="H94" s="36"/>
      <c r="I94" s="193"/>
      <c r="J94" s="36"/>
      <c r="K94" s="36"/>
      <c r="L94" s="39"/>
      <c r="M94" s="194"/>
      <c r="N94" s="195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138</v>
      </c>
      <c r="AU94" s="17" t="s">
        <v>82</v>
      </c>
    </row>
    <row r="95" spans="1:65" s="2" customFormat="1" ht="39">
      <c r="A95" s="34"/>
      <c r="B95" s="35"/>
      <c r="C95" s="36"/>
      <c r="D95" s="191" t="s">
        <v>148</v>
      </c>
      <c r="E95" s="36"/>
      <c r="F95" s="209" t="s">
        <v>149</v>
      </c>
      <c r="G95" s="36"/>
      <c r="H95" s="36"/>
      <c r="I95" s="193"/>
      <c r="J95" s="36"/>
      <c r="K95" s="36"/>
      <c r="L95" s="39"/>
      <c r="M95" s="194"/>
      <c r="N95" s="195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148</v>
      </c>
      <c r="AU95" s="17" t="s">
        <v>82</v>
      </c>
    </row>
    <row r="96" spans="1:65" s="13" customFormat="1" ht="11.25">
      <c r="B96" s="198"/>
      <c r="C96" s="199"/>
      <c r="D96" s="191" t="s">
        <v>140</v>
      </c>
      <c r="E96" s="200" t="s">
        <v>19</v>
      </c>
      <c r="F96" s="201" t="s">
        <v>389</v>
      </c>
      <c r="G96" s="199"/>
      <c r="H96" s="202">
        <v>264</v>
      </c>
      <c r="I96" s="203"/>
      <c r="J96" s="199"/>
      <c r="K96" s="199"/>
      <c r="L96" s="204"/>
      <c r="M96" s="205"/>
      <c r="N96" s="206"/>
      <c r="O96" s="206"/>
      <c r="P96" s="206"/>
      <c r="Q96" s="206"/>
      <c r="R96" s="206"/>
      <c r="S96" s="206"/>
      <c r="T96" s="207"/>
      <c r="AT96" s="208" t="s">
        <v>140</v>
      </c>
      <c r="AU96" s="208" t="s">
        <v>82</v>
      </c>
      <c r="AV96" s="13" t="s">
        <v>82</v>
      </c>
      <c r="AW96" s="13" t="s">
        <v>33</v>
      </c>
      <c r="AX96" s="13" t="s">
        <v>79</v>
      </c>
      <c r="AY96" s="208" t="s">
        <v>127</v>
      </c>
    </row>
    <row r="97" spans="1:65" s="2" customFormat="1" ht="21.75" customHeight="1">
      <c r="A97" s="34"/>
      <c r="B97" s="35"/>
      <c r="C97" s="178" t="s">
        <v>152</v>
      </c>
      <c r="D97" s="178" t="s">
        <v>129</v>
      </c>
      <c r="E97" s="179" t="s">
        <v>390</v>
      </c>
      <c r="F97" s="180" t="s">
        <v>391</v>
      </c>
      <c r="G97" s="181" t="s">
        <v>132</v>
      </c>
      <c r="H97" s="182">
        <v>7.5</v>
      </c>
      <c r="I97" s="183"/>
      <c r="J97" s="184">
        <f>ROUND(I97*H97,2)</f>
        <v>0</v>
      </c>
      <c r="K97" s="180" t="s">
        <v>133</v>
      </c>
      <c r="L97" s="39"/>
      <c r="M97" s="185" t="s">
        <v>19</v>
      </c>
      <c r="N97" s="186" t="s">
        <v>42</v>
      </c>
      <c r="O97" s="64"/>
      <c r="P97" s="187">
        <f>O97*H97</f>
        <v>0</v>
      </c>
      <c r="Q97" s="187">
        <v>0</v>
      </c>
      <c r="R97" s="187">
        <f>Q97*H97</f>
        <v>0</v>
      </c>
      <c r="S97" s="187">
        <v>0</v>
      </c>
      <c r="T97" s="188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9" t="s">
        <v>134</v>
      </c>
      <c r="AT97" s="189" t="s">
        <v>129</v>
      </c>
      <c r="AU97" s="189" t="s">
        <v>82</v>
      </c>
      <c r="AY97" s="17" t="s">
        <v>127</v>
      </c>
      <c r="BE97" s="190">
        <f>IF(N97="základní",J97,0)</f>
        <v>0</v>
      </c>
      <c r="BF97" s="190">
        <f>IF(N97="snížená",J97,0)</f>
        <v>0</v>
      </c>
      <c r="BG97" s="190">
        <f>IF(N97="zákl. přenesená",J97,0)</f>
        <v>0</v>
      </c>
      <c r="BH97" s="190">
        <f>IF(N97="sníž. přenesená",J97,0)</f>
        <v>0</v>
      </c>
      <c r="BI97" s="190">
        <f>IF(N97="nulová",J97,0)</f>
        <v>0</v>
      </c>
      <c r="BJ97" s="17" t="s">
        <v>79</v>
      </c>
      <c r="BK97" s="190">
        <f>ROUND(I97*H97,2)</f>
        <v>0</v>
      </c>
      <c r="BL97" s="17" t="s">
        <v>134</v>
      </c>
      <c r="BM97" s="189" t="s">
        <v>392</v>
      </c>
    </row>
    <row r="98" spans="1:65" s="2" customFormat="1" ht="11.25">
      <c r="A98" s="34"/>
      <c r="B98" s="35"/>
      <c r="C98" s="36"/>
      <c r="D98" s="191" t="s">
        <v>136</v>
      </c>
      <c r="E98" s="36"/>
      <c r="F98" s="192" t="s">
        <v>393</v>
      </c>
      <c r="G98" s="36"/>
      <c r="H98" s="36"/>
      <c r="I98" s="193"/>
      <c r="J98" s="36"/>
      <c r="K98" s="36"/>
      <c r="L98" s="39"/>
      <c r="M98" s="194"/>
      <c r="N98" s="195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136</v>
      </c>
      <c r="AU98" s="17" t="s">
        <v>82</v>
      </c>
    </row>
    <row r="99" spans="1:65" s="2" customFormat="1" ht="11.25">
      <c r="A99" s="34"/>
      <c r="B99" s="35"/>
      <c r="C99" s="36"/>
      <c r="D99" s="196" t="s">
        <v>138</v>
      </c>
      <c r="E99" s="36"/>
      <c r="F99" s="197" t="s">
        <v>394</v>
      </c>
      <c r="G99" s="36"/>
      <c r="H99" s="36"/>
      <c r="I99" s="193"/>
      <c r="J99" s="36"/>
      <c r="K99" s="36"/>
      <c r="L99" s="39"/>
      <c r="M99" s="194"/>
      <c r="N99" s="195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138</v>
      </c>
      <c r="AU99" s="17" t="s">
        <v>82</v>
      </c>
    </row>
    <row r="100" spans="1:65" s="13" customFormat="1" ht="11.25">
      <c r="B100" s="198"/>
      <c r="C100" s="199"/>
      <c r="D100" s="191" t="s">
        <v>140</v>
      </c>
      <c r="E100" s="200" t="s">
        <v>19</v>
      </c>
      <c r="F100" s="201" t="s">
        <v>395</v>
      </c>
      <c r="G100" s="199"/>
      <c r="H100" s="202">
        <v>7.5</v>
      </c>
      <c r="I100" s="203"/>
      <c r="J100" s="199"/>
      <c r="K100" s="199"/>
      <c r="L100" s="204"/>
      <c r="M100" s="205"/>
      <c r="N100" s="206"/>
      <c r="O100" s="206"/>
      <c r="P100" s="206"/>
      <c r="Q100" s="206"/>
      <c r="R100" s="206"/>
      <c r="S100" s="206"/>
      <c r="T100" s="207"/>
      <c r="AT100" s="208" t="s">
        <v>140</v>
      </c>
      <c r="AU100" s="208" t="s">
        <v>82</v>
      </c>
      <c r="AV100" s="13" t="s">
        <v>82</v>
      </c>
      <c r="AW100" s="13" t="s">
        <v>33</v>
      </c>
      <c r="AX100" s="13" t="s">
        <v>79</v>
      </c>
      <c r="AY100" s="208" t="s">
        <v>127</v>
      </c>
    </row>
    <row r="101" spans="1:65" s="2" customFormat="1" ht="16.5" customHeight="1">
      <c r="A101" s="34"/>
      <c r="B101" s="35"/>
      <c r="C101" s="178" t="s">
        <v>134</v>
      </c>
      <c r="D101" s="178" t="s">
        <v>129</v>
      </c>
      <c r="E101" s="179" t="s">
        <v>396</v>
      </c>
      <c r="F101" s="180" t="s">
        <v>397</v>
      </c>
      <c r="G101" s="181" t="s">
        <v>132</v>
      </c>
      <c r="H101" s="182">
        <v>73</v>
      </c>
      <c r="I101" s="183"/>
      <c r="J101" s="184">
        <f>ROUND(I101*H101,2)</f>
        <v>0</v>
      </c>
      <c r="K101" s="180" t="s">
        <v>133</v>
      </c>
      <c r="L101" s="39"/>
      <c r="M101" s="185" t="s">
        <v>19</v>
      </c>
      <c r="N101" s="186" t="s">
        <v>42</v>
      </c>
      <c r="O101" s="64"/>
      <c r="P101" s="187">
        <f>O101*H101</f>
        <v>0</v>
      </c>
      <c r="Q101" s="187">
        <v>0</v>
      </c>
      <c r="R101" s="187">
        <f>Q101*H101</f>
        <v>0</v>
      </c>
      <c r="S101" s="187">
        <v>0</v>
      </c>
      <c r="T101" s="188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9" t="s">
        <v>134</v>
      </c>
      <c r="AT101" s="189" t="s">
        <v>129</v>
      </c>
      <c r="AU101" s="189" t="s">
        <v>82</v>
      </c>
      <c r="AY101" s="17" t="s">
        <v>127</v>
      </c>
      <c r="BE101" s="190">
        <f>IF(N101="základní",J101,0)</f>
        <v>0</v>
      </c>
      <c r="BF101" s="190">
        <f>IF(N101="snížená",J101,0)</f>
        <v>0</v>
      </c>
      <c r="BG101" s="190">
        <f>IF(N101="zákl. přenesená",J101,0)</f>
        <v>0</v>
      </c>
      <c r="BH101" s="190">
        <f>IF(N101="sníž. přenesená",J101,0)</f>
        <v>0</v>
      </c>
      <c r="BI101" s="190">
        <f>IF(N101="nulová",J101,0)</f>
        <v>0</v>
      </c>
      <c r="BJ101" s="17" t="s">
        <v>79</v>
      </c>
      <c r="BK101" s="190">
        <f>ROUND(I101*H101,2)</f>
        <v>0</v>
      </c>
      <c r="BL101" s="17" t="s">
        <v>134</v>
      </c>
      <c r="BM101" s="189" t="s">
        <v>398</v>
      </c>
    </row>
    <row r="102" spans="1:65" s="2" customFormat="1" ht="19.5">
      <c r="A102" s="34"/>
      <c r="B102" s="35"/>
      <c r="C102" s="36"/>
      <c r="D102" s="191" t="s">
        <v>136</v>
      </c>
      <c r="E102" s="36"/>
      <c r="F102" s="192" t="s">
        <v>399</v>
      </c>
      <c r="G102" s="36"/>
      <c r="H102" s="36"/>
      <c r="I102" s="193"/>
      <c r="J102" s="36"/>
      <c r="K102" s="36"/>
      <c r="L102" s="39"/>
      <c r="M102" s="194"/>
      <c r="N102" s="195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136</v>
      </c>
      <c r="AU102" s="17" t="s">
        <v>82</v>
      </c>
    </row>
    <row r="103" spans="1:65" s="2" customFormat="1" ht="11.25">
      <c r="A103" s="34"/>
      <c r="B103" s="35"/>
      <c r="C103" s="36"/>
      <c r="D103" s="196" t="s">
        <v>138</v>
      </c>
      <c r="E103" s="36"/>
      <c r="F103" s="197" t="s">
        <v>400</v>
      </c>
      <c r="G103" s="36"/>
      <c r="H103" s="36"/>
      <c r="I103" s="193"/>
      <c r="J103" s="36"/>
      <c r="K103" s="36"/>
      <c r="L103" s="39"/>
      <c r="M103" s="194"/>
      <c r="N103" s="195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138</v>
      </c>
      <c r="AU103" s="17" t="s">
        <v>82</v>
      </c>
    </row>
    <row r="104" spans="1:65" s="13" customFormat="1" ht="11.25">
      <c r="B104" s="198"/>
      <c r="C104" s="199"/>
      <c r="D104" s="191" t="s">
        <v>140</v>
      </c>
      <c r="E104" s="200" t="s">
        <v>19</v>
      </c>
      <c r="F104" s="201" t="s">
        <v>401</v>
      </c>
      <c r="G104" s="199"/>
      <c r="H104" s="202">
        <v>73</v>
      </c>
      <c r="I104" s="203"/>
      <c r="J104" s="199"/>
      <c r="K104" s="199"/>
      <c r="L104" s="204"/>
      <c r="M104" s="205"/>
      <c r="N104" s="206"/>
      <c r="O104" s="206"/>
      <c r="P104" s="206"/>
      <c r="Q104" s="206"/>
      <c r="R104" s="206"/>
      <c r="S104" s="206"/>
      <c r="T104" s="207"/>
      <c r="AT104" s="208" t="s">
        <v>140</v>
      </c>
      <c r="AU104" s="208" t="s">
        <v>82</v>
      </c>
      <c r="AV104" s="13" t="s">
        <v>82</v>
      </c>
      <c r="AW104" s="13" t="s">
        <v>33</v>
      </c>
      <c r="AX104" s="13" t="s">
        <v>79</v>
      </c>
      <c r="AY104" s="208" t="s">
        <v>127</v>
      </c>
    </row>
    <row r="105" spans="1:65" s="2" customFormat="1" ht="16.5" customHeight="1">
      <c r="A105" s="34"/>
      <c r="B105" s="35"/>
      <c r="C105" s="178" t="s">
        <v>169</v>
      </c>
      <c r="D105" s="178" t="s">
        <v>129</v>
      </c>
      <c r="E105" s="179" t="s">
        <v>402</v>
      </c>
      <c r="F105" s="180" t="s">
        <v>403</v>
      </c>
      <c r="G105" s="181" t="s">
        <v>132</v>
      </c>
      <c r="H105" s="182">
        <v>6.73</v>
      </c>
      <c r="I105" s="183"/>
      <c r="J105" s="184">
        <f>ROUND(I105*H105,2)</f>
        <v>0</v>
      </c>
      <c r="K105" s="180" t="s">
        <v>133</v>
      </c>
      <c r="L105" s="39"/>
      <c r="M105" s="185" t="s">
        <v>19</v>
      </c>
      <c r="N105" s="186" t="s">
        <v>42</v>
      </c>
      <c r="O105" s="64"/>
      <c r="P105" s="187">
        <f>O105*H105</f>
        <v>0</v>
      </c>
      <c r="Q105" s="187">
        <v>0</v>
      </c>
      <c r="R105" s="187">
        <f>Q105*H105</f>
        <v>0</v>
      </c>
      <c r="S105" s="187">
        <v>0</v>
      </c>
      <c r="T105" s="188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9" t="s">
        <v>134</v>
      </c>
      <c r="AT105" s="189" t="s">
        <v>129</v>
      </c>
      <c r="AU105" s="189" t="s">
        <v>82</v>
      </c>
      <c r="AY105" s="17" t="s">
        <v>127</v>
      </c>
      <c r="BE105" s="190">
        <f>IF(N105="základní",J105,0)</f>
        <v>0</v>
      </c>
      <c r="BF105" s="190">
        <f>IF(N105="snížená",J105,0)</f>
        <v>0</v>
      </c>
      <c r="BG105" s="190">
        <f>IF(N105="zákl. přenesená",J105,0)</f>
        <v>0</v>
      </c>
      <c r="BH105" s="190">
        <f>IF(N105="sníž. přenesená",J105,0)</f>
        <v>0</v>
      </c>
      <c r="BI105" s="190">
        <f>IF(N105="nulová",J105,0)</f>
        <v>0</v>
      </c>
      <c r="BJ105" s="17" t="s">
        <v>79</v>
      </c>
      <c r="BK105" s="190">
        <f>ROUND(I105*H105,2)</f>
        <v>0</v>
      </c>
      <c r="BL105" s="17" t="s">
        <v>134</v>
      </c>
      <c r="BM105" s="189" t="s">
        <v>404</v>
      </c>
    </row>
    <row r="106" spans="1:65" s="2" customFormat="1" ht="11.25">
      <c r="A106" s="34"/>
      <c r="B106" s="35"/>
      <c r="C106" s="36"/>
      <c r="D106" s="191" t="s">
        <v>136</v>
      </c>
      <c r="E106" s="36"/>
      <c r="F106" s="192" t="s">
        <v>405</v>
      </c>
      <c r="G106" s="36"/>
      <c r="H106" s="36"/>
      <c r="I106" s="193"/>
      <c r="J106" s="36"/>
      <c r="K106" s="36"/>
      <c r="L106" s="39"/>
      <c r="M106" s="194"/>
      <c r="N106" s="195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136</v>
      </c>
      <c r="AU106" s="17" t="s">
        <v>82</v>
      </c>
    </row>
    <row r="107" spans="1:65" s="2" customFormat="1" ht="11.25">
      <c r="A107" s="34"/>
      <c r="B107" s="35"/>
      <c r="C107" s="36"/>
      <c r="D107" s="196" t="s">
        <v>138</v>
      </c>
      <c r="E107" s="36"/>
      <c r="F107" s="197" t="s">
        <v>406</v>
      </c>
      <c r="G107" s="36"/>
      <c r="H107" s="36"/>
      <c r="I107" s="193"/>
      <c r="J107" s="36"/>
      <c r="K107" s="36"/>
      <c r="L107" s="39"/>
      <c r="M107" s="194"/>
      <c r="N107" s="195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138</v>
      </c>
      <c r="AU107" s="17" t="s">
        <v>82</v>
      </c>
    </row>
    <row r="108" spans="1:65" s="2" customFormat="1" ht="19.5">
      <c r="A108" s="34"/>
      <c r="B108" s="35"/>
      <c r="C108" s="36"/>
      <c r="D108" s="191" t="s">
        <v>148</v>
      </c>
      <c r="E108" s="36"/>
      <c r="F108" s="209" t="s">
        <v>407</v>
      </c>
      <c r="G108" s="36"/>
      <c r="H108" s="36"/>
      <c r="I108" s="193"/>
      <c r="J108" s="36"/>
      <c r="K108" s="36"/>
      <c r="L108" s="39"/>
      <c r="M108" s="194"/>
      <c r="N108" s="195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148</v>
      </c>
      <c r="AU108" s="17" t="s">
        <v>82</v>
      </c>
    </row>
    <row r="109" spans="1:65" s="13" customFormat="1" ht="11.25">
      <c r="B109" s="198"/>
      <c r="C109" s="199"/>
      <c r="D109" s="191" t="s">
        <v>140</v>
      </c>
      <c r="E109" s="200" t="s">
        <v>19</v>
      </c>
      <c r="F109" s="201" t="s">
        <v>408</v>
      </c>
      <c r="G109" s="199"/>
      <c r="H109" s="202">
        <v>6.73</v>
      </c>
      <c r="I109" s="203"/>
      <c r="J109" s="199"/>
      <c r="K109" s="199"/>
      <c r="L109" s="204"/>
      <c r="M109" s="205"/>
      <c r="N109" s="206"/>
      <c r="O109" s="206"/>
      <c r="P109" s="206"/>
      <c r="Q109" s="206"/>
      <c r="R109" s="206"/>
      <c r="S109" s="206"/>
      <c r="T109" s="207"/>
      <c r="AT109" s="208" t="s">
        <v>140</v>
      </c>
      <c r="AU109" s="208" t="s">
        <v>82</v>
      </c>
      <c r="AV109" s="13" t="s">
        <v>82</v>
      </c>
      <c r="AW109" s="13" t="s">
        <v>33</v>
      </c>
      <c r="AX109" s="13" t="s">
        <v>79</v>
      </c>
      <c r="AY109" s="208" t="s">
        <v>127</v>
      </c>
    </row>
    <row r="110" spans="1:65" s="2" customFormat="1" ht="16.5" customHeight="1">
      <c r="A110" s="34"/>
      <c r="B110" s="35"/>
      <c r="C110" s="178" t="s">
        <v>176</v>
      </c>
      <c r="D110" s="178" t="s">
        <v>129</v>
      </c>
      <c r="E110" s="179" t="s">
        <v>409</v>
      </c>
      <c r="F110" s="180" t="s">
        <v>410</v>
      </c>
      <c r="G110" s="181" t="s">
        <v>132</v>
      </c>
      <c r="H110" s="182">
        <v>39.765999999999998</v>
      </c>
      <c r="I110" s="183"/>
      <c r="J110" s="184">
        <f>ROUND(I110*H110,2)</f>
        <v>0</v>
      </c>
      <c r="K110" s="180" t="s">
        <v>133</v>
      </c>
      <c r="L110" s="39"/>
      <c r="M110" s="185" t="s">
        <v>19</v>
      </c>
      <c r="N110" s="186" t="s">
        <v>42</v>
      </c>
      <c r="O110" s="64"/>
      <c r="P110" s="187">
        <f>O110*H110</f>
        <v>0</v>
      </c>
      <c r="Q110" s="187">
        <v>0</v>
      </c>
      <c r="R110" s="187">
        <f>Q110*H110</f>
        <v>0</v>
      </c>
      <c r="S110" s="187">
        <v>0</v>
      </c>
      <c r="T110" s="188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9" t="s">
        <v>134</v>
      </c>
      <c r="AT110" s="189" t="s">
        <v>129</v>
      </c>
      <c r="AU110" s="189" t="s">
        <v>82</v>
      </c>
      <c r="AY110" s="17" t="s">
        <v>127</v>
      </c>
      <c r="BE110" s="190">
        <f>IF(N110="základní",J110,0)</f>
        <v>0</v>
      </c>
      <c r="BF110" s="190">
        <f>IF(N110="snížená",J110,0)</f>
        <v>0</v>
      </c>
      <c r="BG110" s="190">
        <f>IF(N110="zákl. přenesená",J110,0)</f>
        <v>0</v>
      </c>
      <c r="BH110" s="190">
        <f>IF(N110="sníž. přenesená",J110,0)</f>
        <v>0</v>
      </c>
      <c r="BI110" s="190">
        <f>IF(N110="nulová",J110,0)</f>
        <v>0</v>
      </c>
      <c r="BJ110" s="17" t="s">
        <v>79</v>
      </c>
      <c r="BK110" s="190">
        <f>ROUND(I110*H110,2)</f>
        <v>0</v>
      </c>
      <c r="BL110" s="17" t="s">
        <v>134</v>
      </c>
      <c r="BM110" s="189" t="s">
        <v>411</v>
      </c>
    </row>
    <row r="111" spans="1:65" s="2" customFormat="1" ht="19.5">
      <c r="A111" s="34"/>
      <c r="B111" s="35"/>
      <c r="C111" s="36"/>
      <c r="D111" s="191" t="s">
        <v>136</v>
      </c>
      <c r="E111" s="36"/>
      <c r="F111" s="192" t="s">
        <v>412</v>
      </c>
      <c r="G111" s="36"/>
      <c r="H111" s="36"/>
      <c r="I111" s="193"/>
      <c r="J111" s="36"/>
      <c r="K111" s="36"/>
      <c r="L111" s="39"/>
      <c r="M111" s="194"/>
      <c r="N111" s="195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136</v>
      </c>
      <c r="AU111" s="17" t="s">
        <v>82</v>
      </c>
    </row>
    <row r="112" spans="1:65" s="2" customFormat="1" ht="11.25">
      <c r="A112" s="34"/>
      <c r="B112" s="35"/>
      <c r="C112" s="36"/>
      <c r="D112" s="196" t="s">
        <v>138</v>
      </c>
      <c r="E112" s="36"/>
      <c r="F112" s="197" t="s">
        <v>413</v>
      </c>
      <c r="G112" s="36"/>
      <c r="H112" s="36"/>
      <c r="I112" s="193"/>
      <c r="J112" s="36"/>
      <c r="K112" s="36"/>
      <c r="L112" s="39"/>
      <c r="M112" s="194"/>
      <c r="N112" s="195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138</v>
      </c>
      <c r="AU112" s="17" t="s">
        <v>82</v>
      </c>
    </row>
    <row r="113" spans="1:65" s="2" customFormat="1" ht="19.5">
      <c r="A113" s="34"/>
      <c r="B113" s="35"/>
      <c r="C113" s="36"/>
      <c r="D113" s="191" t="s">
        <v>148</v>
      </c>
      <c r="E113" s="36"/>
      <c r="F113" s="209" t="s">
        <v>407</v>
      </c>
      <c r="G113" s="36"/>
      <c r="H113" s="36"/>
      <c r="I113" s="193"/>
      <c r="J113" s="36"/>
      <c r="K113" s="36"/>
      <c r="L113" s="39"/>
      <c r="M113" s="194"/>
      <c r="N113" s="195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148</v>
      </c>
      <c r="AU113" s="17" t="s">
        <v>82</v>
      </c>
    </row>
    <row r="114" spans="1:65" s="13" customFormat="1" ht="11.25">
      <c r="B114" s="198"/>
      <c r="C114" s="199"/>
      <c r="D114" s="191" t="s">
        <v>140</v>
      </c>
      <c r="E114" s="200" t="s">
        <v>19</v>
      </c>
      <c r="F114" s="201" t="s">
        <v>414</v>
      </c>
      <c r="G114" s="199"/>
      <c r="H114" s="202">
        <v>26.917999999999999</v>
      </c>
      <c r="I114" s="203"/>
      <c r="J114" s="199"/>
      <c r="K114" s="199"/>
      <c r="L114" s="204"/>
      <c r="M114" s="205"/>
      <c r="N114" s="206"/>
      <c r="O114" s="206"/>
      <c r="P114" s="206"/>
      <c r="Q114" s="206"/>
      <c r="R114" s="206"/>
      <c r="S114" s="206"/>
      <c r="T114" s="207"/>
      <c r="AT114" s="208" t="s">
        <v>140</v>
      </c>
      <c r="AU114" s="208" t="s">
        <v>82</v>
      </c>
      <c r="AV114" s="13" t="s">
        <v>82</v>
      </c>
      <c r="AW114" s="13" t="s">
        <v>33</v>
      </c>
      <c r="AX114" s="13" t="s">
        <v>71</v>
      </c>
      <c r="AY114" s="208" t="s">
        <v>127</v>
      </c>
    </row>
    <row r="115" spans="1:65" s="13" customFormat="1" ht="11.25">
      <c r="B115" s="198"/>
      <c r="C115" s="199"/>
      <c r="D115" s="191" t="s">
        <v>140</v>
      </c>
      <c r="E115" s="200" t="s">
        <v>19</v>
      </c>
      <c r="F115" s="201" t="s">
        <v>415</v>
      </c>
      <c r="G115" s="199"/>
      <c r="H115" s="202">
        <v>14.848000000000001</v>
      </c>
      <c r="I115" s="203"/>
      <c r="J115" s="199"/>
      <c r="K115" s="199"/>
      <c r="L115" s="204"/>
      <c r="M115" s="205"/>
      <c r="N115" s="206"/>
      <c r="O115" s="206"/>
      <c r="P115" s="206"/>
      <c r="Q115" s="206"/>
      <c r="R115" s="206"/>
      <c r="S115" s="206"/>
      <c r="T115" s="207"/>
      <c r="AT115" s="208" t="s">
        <v>140</v>
      </c>
      <c r="AU115" s="208" t="s">
        <v>82</v>
      </c>
      <c r="AV115" s="13" t="s">
        <v>82</v>
      </c>
      <c r="AW115" s="13" t="s">
        <v>33</v>
      </c>
      <c r="AX115" s="13" t="s">
        <v>71</v>
      </c>
      <c r="AY115" s="208" t="s">
        <v>127</v>
      </c>
    </row>
    <row r="116" spans="1:65" s="13" customFormat="1" ht="11.25">
      <c r="B116" s="198"/>
      <c r="C116" s="199"/>
      <c r="D116" s="191" t="s">
        <v>140</v>
      </c>
      <c r="E116" s="200" t="s">
        <v>19</v>
      </c>
      <c r="F116" s="201" t="s">
        <v>416</v>
      </c>
      <c r="G116" s="199"/>
      <c r="H116" s="202">
        <v>-2</v>
      </c>
      <c r="I116" s="203"/>
      <c r="J116" s="199"/>
      <c r="K116" s="199"/>
      <c r="L116" s="204"/>
      <c r="M116" s="205"/>
      <c r="N116" s="206"/>
      <c r="O116" s="206"/>
      <c r="P116" s="206"/>
      <c r="Q116" s="206"/>
      <c r="R116" s="206"/>
      <c r="S116" s="206"/>
      <c r="T116" s="207"/>
      <c r="AT116" s="208" t="s">
        <v>140</v>
      </c>
      <c r="AU116" s="208" t="s">
        <v>82</v>
      </c>
      <c r="AV116" s="13" t="s">
        <v>82</v>
      </c>
      <c r="AW116" s="13" t="s">
        <v>33</v>
      </c>
      <c r="AX116" s="13" t="s">
        <v>71</v>
      </c>
      <c r="AY116" s="208" t="s">
        <v>127</v>
      </c>
    </row>
    <row r="117" spans="1:65" s="2" customFormat="1" ht="21.75" customHeight="1">
      <c r="A117" s="34"/>
      <c r="B117" s="35"/>
      <c r="C117" s="178" t="s">
        <v>183</v>
      </c>
      <c r="D117" s="178" t="s">
        <v>129</v>
      </c>
      <c r="E117" s="179" t="s">
        <v>170</v>
      </c>
      <c r="F117" s="180" t="s">
        <v>171</v>
      </c>
      <c r="G117" s="181" t="s">
        <v>132</v>
      </c>
      <c r="H117" s="182">
        <v>127</v>
      </c>
      <c r="I117" s="183"/>
      <c r="J117" s="184">
        <f>ROUND(I117*H117,2)</f>
        <v>0</v>
      </c>
      <c r="K117" s="180" t="s">
        <v>133</v>
      </c>
      <c r="L117" s="39"/>
      <c r="M117" s="185" t="s">
        <v>19</v>
      </c>
      <c r="N117" s="186" t="s">
        <v>42</v>
      </c>
      <c r="O117" s="64"/>
      <c r="P117" s="187">
        <f>O117*H117</f>
        <v>0</v>
      </c>
      <c r="Q117" s="187">
        <v>0</v>
      </c>
      <c r="R117" s="187">
        <f>Q117*H117</f>
        <v>0</v>
      </c>
      <c r="S117" s="187">
        <v>0</v>
      </c>
      <c r="T117" s="188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9" t="s">
        <v>134</v>
      </c>
      <c r="AT117" s="189" t="s">
        <v>129</v>
      </c>
      <c r="AU117" s="189" t="s">
        <v>82</v>
      </c>
      <c r="AY117" s="17" t="s">
        <v>127</v>
      </c>
      <c r="BE117" s="190">
        <f>IF(N117="základní",J117,0)</f>
        <v>0</v>
      </c>
      <c r="BF117" s="190">
        <f>IF(N117="snížená",J117,0)</f>
        <v>0</v>
      </c>
      <c r="BG117" s="190">
        <f>IF(N117="zákl. přenesená",J117,0)</f>
        <v>0</v>
      </c>
      <c r="BH117" s="190">
        <f>IF(N117="sníž. přenesená",J117,0)</f>
        <v>0</v>
      </c>
      <c r="BI117" s="190">
        <f>IF(N117="nulová",J117,0)</f>
        <v>0</v>
      </c>
      <c r="BJ117" s="17" t="s">
        <v>79</v>
      </c>
      <c r="BK117" s="190">
        <f>ROUND(I117*H117,2)</f>
        <v>0</v>
      </c>
      <c r="BL117" s="17" t="s">
        <v>134</v>
      </c>
      <c r="BM117" s="189" t="s">
        <v>417</v>
      </c>
    </row>
    <row r="118" spans="1:65" s="2" customFormat="1" ht="19.5">
      <c r="A118" s="34"/>
      <c r="B118" s="35"/>
      <c r="C118" s="36"/>
      <c r="D118" s="191" t="s">
        <v>136</v>
      </c>
      <c r="E118" s="36"/>
      <c r="F118" s="192" t="s">
        <v>173</v>
      </c>
      <c r="G118" s="36"/>
      <c r="H118" s="36"/>
      <c r="I118" s="193"/>
      <c r="J118" s="36"/>
      <c r="K118" s="36"/>
      <c r="L118" s="39"/>
      <c r="M118" s="194"/>
      <c r="N118" s="195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136</v>
      </c>
      <c r="AU118" s="17" t="s">
        <v>82</v>
      </c>
    </row>
    <row r="119" spans="1:65" s="2" customFormat="1" ht="11.25">
      <c r="A119" s="34"/>
      <c r="B119" s="35"/>
      <c r="C119" s="36"/>
      <c r="D119" s="196" t="s">
        <v>138</v>
      </c>
      <c r="E119" s="36"/>
      <c r="F119" s="197" t="s">
        <v>174</v>
      </c>
      <c r="G119" s="36"/>
      <c r="H119" s="36"/>
      <c r="I119" s="193"/>
      <c r="J119" s="36"/>
      <c r="K119" s="36"/>
      <c r="L119" s="39"/>
      <c r="M119" s="194"/>
      <c r="N119" s="195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138</v>
      </c>
      <c r="AU119" s="17" t="s">
        <v>82</v>
      </c>
    </row>
    <row r="120" spans="1:65" s="13" customFormat="1" ht="11.25">
      <c r="B120" s="198"/>
      <c r="C120" s="199"/>
      <c r="D120" s="191" t="s">
        <v>140</v>
      </c>
      <c r="E120" s="200" t="s">
        <v>19</v>
      </c>
      <c r="F120" s="201" t="s">
        <v>418</v>
      </c>
      <c r="G120" s="199"/>
      <c r="H120" s="202">
        <v>7.5</v>
      </c>
      <c r="I120" s="203"/>
      <c r="J120" s="199"/>
      <c r="K120" s="199"/>
      <c r="L120" s="204"/>
      <c r="M120" s="205"/>
      <c r="N120" s="206"/>
      <c r="O120" s="206"/>
      <c r="P120" s="206"/>
      <c r="Q120" s="206"/>
      <c r="R120" s="206"/>
      <c r="S120" s="206"/>
      <c r="T120" s="207"/>
      <c r="AT120" s="208" t="s">
        <v>140</v>
      </c>
      <c r="AU120" s="208" t="s">
        <v>82</v>
      </c>
      <c r="AV120" s="13" t="s">
        <v>82</v>
      </c>
      <c r="AW120" s="13" t="s">
        <v>33</v>
      </c>
      <c r="AX120" s="13" t="s">
        <v>71</v>
      </c>
      <c r="AY120" s="208" t="s">
        <v>127</v>
      </c>
    </row>
    <row r="121" spans="1:65" s="13" customFormat="1" ht="11.25">
      <c r="B121" s="198"/>
      <c r="C121" s="199"/>
      <c r="D121" s="191" t="s">
        <v>140</v>
      </c>
      <c r="E121" s="200" t="s">
        <v>19</v>
      </c>
      <c r="F121" s="201" t="s">
        <v>419</v>
      </c>
      <c r="G121" s="199"/>
      <c r="H121" s="202">
        <v>119.5</v>
      </c>
      <c r="I121" s="203"/>
      <c r="J121" s="199"/>
      <c r="K121" s="199"/>
      <c r="L121" s="204"/>
      <c r="M121" s="205"/>
      <c r="N121" s="206"/>
      <c r="O121" s="206"/>
      <c r="P121" s="206"/>
      <c r="Q121" s="206"/>
      <c r="R121" s="206"/>
      <c r="S121" s="206"/>
      <c r="T121" s="207"/>
      <c r="AT121" s="208" t="s">
        <v>140</v>
      </c>
      <c r="AU121" s="208" t="s">
        <v>82</v>
      </c>
      <c r="AV121" s="13" t="s">
        <v>82</v>
      </c>
      <c r="AW121" s="13" t="s">
        <v>33</v>
      </c>
      <c r="AX121" s="13" t="s">
        <v>71</v>
      </c>
      <c r="AY121" s="208" t="s">
        <v>127</v>
      </c>
    </row>
    <row r="122" spans="1:65" s="2" customFormat="1" ht="21.75" customHeight="1">
      <c r="A122" s="34"/>
      <c r="B122" s="35"/>
      <c r="C122" s="178" t="s">
        <v>190</v>
      </c>
      <c r="D122" s="178" t="s">
        <v>129</v>
      </c>
      <c r="E122" s="179" t="s">
        <v>177</v>
      </c>
      <c r="F122" s="180" t="s">
        <v>178</v>
      </c>
      <c r="G122" s="181" t="s">
        <v>132</v>
      </c>
      <c r="H122" s="182">
        <v>2</v>
      </c>
      <c r="I122" s="183"/>
      <c r="J122" s="184">
        <f>ROUND(I122*H122,2)</f>
        <v>0</v>
      </c>
      <c r="K122" s="180" t="s">
        <v>133</v>
      </c>
      <c r="L122" s="39"/>
      <c r="M122" s="185" t="s">
        <v>19</v>
      </c>
      <c r="N122" s="186" t="s">
        <v>42</v>
      </c>
      <c r="O122" s="64"/>
      <c r="P122" s="187">
        <f>O122*H122</f>
        <v>0</v>
      </c>
      <c r="Q122" s="187">
        <v>0</v>
      </c>
      <c r="R122" s="187">
        <f>Q122*H122</f>
        <v>0</v>
      </c>
      <c r="S122" s="187">
        <v>0</v>
      </c>
      <c r="T122" s="18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9" t="s">
        <v>134</v>
      </c>
      <c r="AT122" s="189" t="s">
        <v>129</v>
      </c>
      <c r="AU122" s="189" t="s">
        <v>82</v>
      </c>
      <c r="AY122" s="17" t="s">
        <v>127</v>
      </c>
      <c r="BE122" s="190">
        <f>IF(N122="základní",J122,0)</f>
        <v>0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17" t="s">
        <v>79</v>
      </c>
      <c r="BK122" s="190">
        <f>ROUND(I122*H122,2)</f>
        <v>0</v>
      </c>
      <c r="BL122" s="17" t="s">
        <v>134</v>
      </c>
      <c r="BM122" s="189" t="s">
        <v>420</v>
      </c>
    </row>
    <row r="123" spans="1:65" s="2" customFormat="1" ht="19.5">
      <c r="A123" s="34"/>
      <c r="B123" s="35"/>
      <c r="C123" s="36"/>
      <c r="D123" s="191" t="s">
        <v>136</v>
      </c>
      <c r="E123" s="36"/>
      <c r="F123" s="192" t="s">
        <v>180</v>
      </c>
      <c r="G123" s="36"/>
      <c r="H123" s="36"/>
      <c r="I123" s="193"/>
      <c r="J123" s="36"/>
      <c r="K123" s="36"/>
      <c r="L123" s="39"/>
      <c r="M123" s="194"/>
      <c r="N123" s="195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136</v>
      </c>
      <c r="AU123" s="17" t="s">
        <v>82</v>
      </c>
    </row>
    <row r="124" spans="1:65" s="2" customFormat="1" ht="11.25">
      <c r="A124" s="34"/>
      <c r="B124" s="35"/>
      <c r="C124" s="36"/>
      <c r="D124" s="196" t="s">
        <v>138</v>
      </c>
      <c r="E124" s="36"/>
      <c r="F124" s="197" t="s">
        <v>181</v>
      </c>
      <c r="G124" s="36"/>
      <c r="H124" s="36"/>
      <c r="I124" s="193"/>
      <c r="J124" s="36"/>
      <c r="K124" s="36"/>
      <c r="L124" s="39"/>
      <c r="M124" s="194"/>
      <c r="N124" s="195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138</v>
      </c>
      <c r="AU124" s="17" t="s">
        <v>82</v>
      </c>
    </row>
    <row r="125" spans="1:65" s="13" customFormat="1" ht="11.25">
      <c r="B125" s="198"/>
      <c r="C125" s="199"/>
      <c r="D125" s="191" t="s">
        <v>140</v>
      </c>
      <c r="E125" s="200" t="s">
        <v>19</v>
      </c>
      <c r="F125" s="201" t="s">
        <v>421</v>
      </c>
      <c r="G125" s="199"/>
      <c r="H125" s="202">
        <v>2</v>
      </c>
      <c r="I125" s="203"/>
      <c r="J125" s="199"/>
      <c r="K125" s="199"/>
      <c r="L125" s="204"/>
      <c r="M125" s="205"/>
      <c r="N125" s="206"/>
      <c r="O125" s="206"/>
      <c r="P125" s="206"/>
      <c r="Q125" s="206"/>
      <c r="R125" s="206"/>
      <c r="S125" s="206"/>
      <c r="T125" s="207"/>
      <c r="AT125" s="208" t="s">
        <v>140</v>
      </c>
      <c r="AU125" s="208" t="s">
        <v>82</v>
      </c>
      <c r="AV125" s="13" t="s">
        <v>82</v>
      </c>
      <c r="AW125" s="13" t="s">
        <v>33</v>
      </c>
      <c r="AX125" s="13" t="s">
        <v>79</v>
      </c>
      <c r="AY125" s="208" t="s">
        <v>127</v>
      </c>
    </row>
    <row r="126" spans="1:65" s="2" customFormat="1" ht="24.2" customHeight="1">
      <c r="A126" s="34"/>
      <c r="B126" s="35"/>
      <c r="C126" s="178" t="s">
        <v>197</v>
      </c>
      <c r="D126" s="178" t="s">
        <v>129</v>
      </c>
      <c r="E126" s="179" t="s">
        <v>184</v>
      </c>
      <c r="F126" s="180" t="s">
        <v>185</v>
      </c>
      <c r="G126" s="181" t="s">
        <v>132</v>
      </c>
      <c r="H126" s="182">
        <v>40</v>
      </c>
      <c r="I126" s="183"/>
      <c r="J126" s="184">
        <f>ROUND(I126*H126,2)</f>
        <v>0</v>
      </c>
      <c r="K126" s="180" t="s">
        <v>133</v>
      </c>
      <c r="L126" s="39"/>
      <c r="M126" s="185" t="s">
        <v>19</v>
      </c>
      <c r="N126" s="186" t="s">
        <v>42</v>
      </c>
      <c r="O126" s="64"/>
      <c r="P126" s="187">
        <f>O126*H126</f>
        <v>0</v>
      </c>
      <c r="Q126" s="187">
        <v>0</v>
      </c>
      <c r="R126" s="187">
        <f>Q126*H126</f>
        <v>0</v>
      </c>
      <c r="S126" s="187">
        <v>0</v>
      </c>
      <c r="T126" s="18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9" t="s">
        <v>134</v>
      </c>
      <c r="AT126" s="189" t="s">
        <v>129</v>
      </c>
      <c r="AU126" s="189" t="s">
        <v>82</v>
      </c>
      <c r="AY126" s="17" t="s">
        <v>127</v>
      </c>
      <c r="BE126" s="190">
        <f>IF(N126="základní",J126,0)</f>
        <v>0</v>
      </c>
      <c r="BF126" s="190">
        <f>IF(N126="snížená",J126,0)</f>
        <v>0</v>
      </c>
      <c r="BG126" s="190">
        <f>IF(N126="zákl. přenesená",J126,0)</f>
        <v>0</v>
      </c>
      <c r="BH126" s="190">
        <f>IF(N126="sníž. přenesená",J126,0)</f>
        <v>0</v>
      </c>
      <c r="BI126" s="190">
        <f>IF(N126="nulová",J126,0)</f>
        <v>0</v>
      </c>
      <c r="BJ126" s="17" t="s">
        <v>79</v>
      </c>
      <c r="BK126" s="190">
        <f>ROUND(I126*H126,2)</f>
        <v>0</v>
      </c>
      <c r="BL126" s="17" t="s">
        <v>134</v>
      </c>
      <c r="BM126" s="189" t="s">
        <v>422</v>
      </c>
    </row>
    <row r="127" spans="1:65" s="2" customFormat="1" ht="19.5">
      <c r="A127" s="34"/>
      <c r="B127" s="35"/>
      <c r="C127" s="36"/>
      <c r="D127" s="191" t="s">
        <v>136</v>
      </c>
      <c r="E127" s="36"/>
      <c r="F127" s="192" t="s">
        <v>187</v>
      </c>
      <c r="G127" s="36"/>
      <c r="H127" s="36"/>
      <c r="I127" s="193"/>
      <c r="J127" s="36"/>
      <c r="K127" s="36"/>
      <c r="L127" s="39"/>
      <c r="M127" s="194"/>
      <c r="N127" s="195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136</v>
      </c>
      <c r="AU127" s="17" t="s">
        <v>82</v>
      </c>
    </row>
    <row r="128" spans="1:65" s="2" customFormat="1" ht="11.25">
      <c r="A128" s="34"/>
      <c r="B128" s="35"/>
      <c r="C128" s="36"/>
      <c r="D128" s="196" t="s">
        <v>138</v>
      </c>
      <c r="E128" s="36"/>
      <c r="F128" s="197" t="s">
        <v>188</v>
      </c>
      <c r="G128" s="36"/>
      <c r="H128" s="36"/>
      <c r="I128" s="193"/>
      <c r="J128" s="36"/>
      <c r="K128" s="36"/>
      <c r="L128" s="39"/>
      <c r="M128" s="194"/>
      <c r="N128" s="195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138</v>
      </c>
      <c r="AU128" s="17" t="s">
        <v>82</v>
      </c>
    </row>
    <row r="129" spans="1:65" s="13" customFormat="1" ht="11.25">
      <c r="B129" s="198"/>
      <c r="C129" s="199"/>
      <c r="D129" s="191" t="s">
        <v>140</v>
      </c>
      <c r="E129" s="200" t="s">
        <v>19</v>
      </c>
      <c r="F129" s="201" t="s">
        <v>423</v>
      </c>
      <c r="G129" s="199"/>
      <c r="H129" s="202">
        <v>40</v>
      </c>
      <c r="I129" s="203"/>
      <c r="J129" s="199"/>
      <c r="K129" s="199"/>
      <c r="L129" s="204"/>
      <c r="M129" s="205"/>
      <c r="N129" s="206"/>
      <c r="O129" s="206"/>
      <c r="P129" s="206"/>
      <c r="Q129" s="206"/>
      <c r="R129" s="206"/>
      <c r="S129" s="206"/>
      <c r="T129" s="207"/>
      <c r="AT129" s="208" t="s">
        <v>140</v>
      </c>
      <c r="AU129" s="208" t="s">
        <v>82</v>
      </c>
      <c r="AV129" s="13" t="s">
        <v>82</v>
      </c>
      <c r="AW129" s="13" t="s">
        <v>33</v>
      </c>
      <c r="AX129" s="13" t="s">
        <v>79</v>
      </c>
      <c r="AY129" s="208" t="s">
        <v>127</v>
      </c>
    </row>
    <row r="130" spans="1:65" s="2" customFormat="1" ht="16.5" customHeight="1">
      <c r="A130" s="34"/>
      <c r="B130" s="35"/>
      <c r="C130" s="178" t="s">
        <v>205</v>
      </c>
      <c r="D130" s="178" t="s">
        <v>129</v>
      </c>
      <c r="E130" s="179" t="s">
        <v>198</v>
      </c>
      <c r="F130" s="180" t="s">
        <v>199</v>
      </c>
      <c r="G130" s="181" t="s">
        <v>200</v>
      </c>
      <c r="H130" s="182">
        <v>5</v>
      </c>
      <c r="I130" s="183"/>
      <c r="J130" s="184">
        <f>ROUND(I130*H130,2)</f>
        <v>0</v>
      </c>
      <c r="K130" s="180" t="s">
        <v>133</v>
      </c>
      <c r="L130" s="39"/>
      <c r="M130" s="185" t="s">
        <v>19</v>
      </c>
      <c r="N130" s="186" t="s">
        <v>42</v>
      </c>
      <c r="O130" s="64"/>
      <c r="P130" s="187">
        <f>O130*H130</f>
        <v>0</v>
      </c>
      <c r="Q130" s="187">
        <v>0</v>
      </c>
      <c r="R130" s="187">
        <f>Q130*H130</f>
        <v>0</v>
      </c>
      <c r="S130" s="187">
        <v>0</v>
      </c>
      <c r="T130" s="18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9" t="s">
        <v>134</v>
      </c>
      <c r="AT130" s="189" t="s">
        <v>129</v>
      </c>
      <c r="AU130" s="189" t="s">
        <v>82</v>
      </c>
      <c r="AY130" s="17" t="s">
        <v>127</v>
      </c>
      <c r="BE130" s="190">
        <f>IF(N130="základní",J130,0)</f>
        <v>0</v>
      </c>
      <c r="BF130" s="190">
        <f>IF(N130="snížená",J130,0)</f>
        <v>0</v>
      </c>
      <c r="BG130" s="190">
        <f>IF(N130="zákl. přenesená",J130,0)</f>
        <v>0</v>
      </c>
      <c r="BH130" s="190">
        <f>IF(N130="sníž. přenesená",J130,0)</f>
        <v>0</v>
      </c>
      <c r="BI130" s="190">
        <f>IF(N130="nulová",J130,0)</f>
        <v>0</v>
      </c>
      <c r="BJ130" s="17" t="s">
        <v>79</v>
      </c>
      <c r="BK130" s="190">
        <f>ROUND(I130*H130,2)</f>
        <v>0</v>
      </c>
      <c r="BL130" s="17" t="s">
        <v>134</v>
      </c>
      <c r="BM130" s="189" t="s">
        <v>424</v>
      </c>
    </row>
    <row r="131" spans="1:65" s="2" customFormat="1" ht="19.5">
      <c r="A131" s="34"/>
      <c r="B131" s="35"/>
      <c r="C131" s="36"/>
      <c r="D131" s="191" t="s">
        <v>136</v>
      </c>
      <c r="E131" s="36"/>
      <c r="F131" s="192" t="s">
        <v>202</v>
      </c>
      <c r="G131" s="36"/>
      <c r="H131" s="36"/>
      <c r="I131" s="193"/>
      <c r="J131" s="36"/>
      <c r="K131" s="36"/>
      <c r="L131" s="39"/>
      <c r="M131" s="194"/>
      <c r="N131" s="195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136</v>
      </c>
      <c r="AU131" s="17" t="s">
        <v>82</v>
      </c>
    </row>
    <row r="132" spans="1:65" s="2" customFormat="1" ht="11.25">
      <c r="A132" s="34"/>
      <c r="B132" s="35"/>
      <c r="C132" s="36"/>
      <c r="D132" s="196" t="s">
        <v>138</v>
      </c>
      <c r="E132" s="36"/>
      <c r="F132" s="197" t="s">
        <v>203</v>
      </c>
      <c r="G132" s="36"/>
      <c r="H132" s="36"/>
      <c r="I132" s="193"/>
      <c r="J132" s="36"/>
      <c r="K132" s="36"/>
      <c r="L132" s="39"/>
      <c r="M132" s="194"/>
      <c r="N132" s="195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138</v>
      </c>
      <c r="AU132" s="17" t="s">
        <v>82</v>
      </c>
    </row>
    <row r="133" spans="1:65" s="13" customFormat="1" ht="11.25">
      <c r="B133" s="198"/>
      <c r="C133" s="199"/>
      <c r="D133" s="191" t="s">
        <v>140</v>
      </c>
      <c r="E133" s="200" t="s">
        <v>19</v>
      </c>
      <c r="F133" s="201" t="s">
        <v>425</v>
      </c>
      <c r="G133" s="199"/>
      <c r="H133" s="202">
        <v>5</v>
      </c>
      <c r="I133" s="203"/>
      <c r="J133" s="199"/>
      <c r="K133" s="199"/>
      <c r="L133" s="204"/>
      <c r="M133" s="205"/>
      <c r="N133" s="206"/>
      <c r="O133" s="206"/>
      <c r="P133" s="206"/>
      <c r="Q133" s="206"/>
      <c r="R133" s="206"/>
      <c r="S133" s="206"/>
      <c r="T133" s="207"/>
      <c r="AT133" s="208" t="s">
        <v>140</v>
      </c>
      <c r="AU133" s="208" t="s">
        <v>82</v>
      </c>
      <c r="AV133" s="13" t="s">
        <v>82</v>
      </c>
      <c r="AW133" s="13" t="s">
        <v>33</v>
      </c>
      <c r="AX133" s="13" t="s">
        <v>79</v>
      </c>
      <c r="AY133" s="208" t="s">
        <v>127</v>
      </c>
    </row>
    <row r="134" spans="1:65" s="2" customFormat="1" ht="16.5" customHeight="1">
      <c r="A134" s="34"/>
      <c r="B134" s="35"/>
      <c r="C134" s="178" t="s">
        <v>213</v>
      </c>
      <c r="D134" s="178" t="s">
        <v>129</v>
      </c>
      <c r="E134" s="179" t="s">
        <v>206</v>
      </c>
      <c r="F134" s="180" t="s">
        <v>207</v>
      </c>
      <c r="G134" s="181" t="s">
        <v>132</v>
      </c>
      <c r="H134" s="182">
        <v>129</v>
      </c>
      <c r="I134" s="183"/>
      <c r="J134" s="184">
        <f>ROUND(I134*H134,2)</f>
        <v>0</v>
      </c>
      <c r="K134" s="180" t="s">
        <v>133</v>
      </c>
      <c r="L134" s="39"/>
      <c r="M134" s="185" t="s">
        <v>19</v>
      </c>
      <c r="N134" s="186" t="s">
        <v>42</v>
      </c>
      <c r="O134" s="64"/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9" t="s">
        <v>134</v>
      </c>
      <c r="AT134" s="189" t="s">
        <v>129</v>
      </c>
      <c r="AU134" s="189" t="s">
        <v>82</v>
      </c>
      <c r="AY134" s="17" t="s">
        <v>127</v>
      </c>
      <c r="BE134" s="190">
        <f>IF(N134="základní",J134,0)</f>
        <v>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17" t="s">
        <v>79</v>
      </c>
      <c r="BK134" s="190">
        <f>ROUND(I134*H134,2)</f>
        <v>0</v>
      </c>
      <c r="BL134" s="17" t="s">
        <v>134</v>
      </c>
      <c r="BM134" s="189" t="s">
        <v>426</v>
      </c>
    </row>
    <row r="135" spans="1:65" s="2" customFormat="1" ht="11.25">
      <c r="A135" s="34"/>
      <c r="B135" s="35"/>
      <c r="C135" s="36"/>
      <c r="D135" s="191" t="s">
        <v>136</v>
      </c>
      <c r="E135" s="36"/>
      <c r="F135" s="192" t="s">
        <v>209</v>
      </c>
      <c r="G135" s="36"/>
      <c r="H135" s="36"/>
      <c r="I135" s="193"/>
      <c r="J135" s="36"/>
      <c r="K135" s="36"/>
      <c r="L135" s="39"/>
      <c r="M135" s="194"/>
      <c r="N135" s="195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136</v>
      </c>
      <c r="AU135" s="17" t="s">
        <v>82</v>
      </c>
    </row>
    <row r="136" spans="1:65" s="2" customFormat="1" ht="11.25">
      <c r="A136" s="34"/>
      <c r="B136" s="35"/>
      <c r="C136" s="36"/>
      <c r="D136" s="196" t="s">
        <v>138</v>
      </c>
      <c r="E136" s="36"/>
      <c r="F136" s="197" t="s">
        <v>210</v>
      </c>
      <c r="G136" s="36"/>
      <c r="H136" s="36"/>
      <c r="I136" s="193"/>
      <c r="J136" s="36"/>
      <c r="K136" s="36"/>
      <c r="L136" s="39"/>
      <c r="M136" s="194"/>
      <c r="N136" s="195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138</v>
      </c>
      <c r="AU136" s="17" t="s">
        <v>82</v>
      </c>
    </row>
    <row r="137" spans="1:65" s="13" customFormat="1" ht="11.25">
      <c r="B137" s="198"/>
      <c r="C137" s="199"/>
      <c r="D137" s="191" t="s">
        <v>140</v>
      </c>
      <c r="E137" s="200" t="s">
        <v>19</v>
      </c>
      <c r="F137" s="201" t="s">
        <v>427</v>
      </c>
      <c r="G137" s="199"/>
      <c r="H137" s="202">
        <v>2</v>
      </c>
      <c r="I137" s="203"/>
      <c r="J137" s="199"/>
      <c r="K137" s="199"/>
      <c r="L137" s="204"/>
      <c r="M137" s="205"/>
      <c r="N137" s="206"/>
      <c r="O137" s="206"/>
      <c r="P137" s="206"/>
      <c r="Q137" s="206"/>
      <c r="R137" s="206"/>
      <c r="S137" s="206"/>
      <c r="T137" s="207"/>
      <c r="AT137" s="208" t="s">
        <v>140</v>
      </c>
      <c r="AU137" s="208" t="s">
        <v>82</v>
      </c>
      <c r="AV137" s="13" t="s">
        <v>82</v>
      </c>
      <c r="AW137" s="13" t="s">
        <v>33</v>
      </c>
      <c r="AX137" s="13" t="s">
        <v>71</v>
      </c>
      <c r="AY137" s="208" t="s">
        <v>127</v>
      </c>
    </row>
    <row r="138" spans="1:65" s="13" customFormat="1" ht="11.25">
      <c r="B138" s="198"/>
      <c r="C138" s="199"/>
      <c r="D138" s="191" t="s">
        <v>140</v>
      </c>
      <c r="E138" s="200" t="s">
        <v>19</v>
      </c>
      <c r="F138" s="201" t="s">
        <v>428</v>
      </c>
      <c r="G138" s="199"/>
      <c r="H138" s="202">
        <v>127</v>
      </c>
      <c r="I138" s="203"/>
      <c r="J138" s="199"/>
      <c r="K138" s="199"/>
      <c r="L138" s="204"/>
      <c r="M138" s="205"/>
      <c r="N138" s="206"/>
      <c r="O138" s="206"/>
      <c r="P138" s="206"/>
      <c r="Q138" s="206"/>
      <c r="R138" s="206"/>
      <c r="S138" s="206"/>
      <c r="T138" s="207"/>
      <c r="AT138" s="208" t="s">
        <v>140</v>
      </c>
      <c r="AU138" s="208" t="s">
        <v>82</v>
      </c>
      <c r="AV138" s="13" t="s">
        <v>82</v>
      </c>
      <c r="AW138" s="13" t="s">
        <v>33</v>
      </c>
      <c r="AX138" s="13" t="s">
        <v>71</v>
      </c>
      <c r="AY138" s="208" t="s">
        <v>127</v>
      </c>
    </row>
    <row r="139" spans="1:65" s="2" customFormat="1" ht="21.75" customHeight="1">
      <c r="A139" s="34"/>
      <c r="B139" s="35"/>
      <c r="C139" s="178" t="s">
        <v>8</v>
      </c>
      <c r="D139" s="178" t="s">
        <v>129</v>
      </c>
      <c r="E139" s="179" t="s">
        <v>429</v>
      </c>
      <c r="F139" s="180" t="s">
        <v>430</v>
      </c>
      <c r="G139" s="181" t="s">
        <v>144</v>
      </c>
      <c r="H139" s="182">
        <v>241</v>
      </c>
      <c r="I139" s="183"/>
      <c r="J139" s="184">
        <f>ROUND(I139*H139,2)</f>
        <v>0</v>
      </c>
      <c r="K139" s="180" t="s">
        <v>133</v>
      </c>
      <c r="L139" s="39"/>
      <c r="M139" s="185" t="s">
        <v>19</v>
      </c>
      <c r="N139" s="186" t="s">
        <v>42</v>
      </c>
      <c r="O139" s="64"/>
      <c r="P139" s="187">
        <f>O139*H139</f>
        <v>0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9" t="s">
        <v>134</v>
      </c>
      <c r="AT139" s="189" t="s">
        <v>129</v>
      </c>
      <c r="AU139" s="189" t="s">
        <v>82</v>
      </c>
      <c r="AY139" s="17" t="s">
        <v>127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7" t="s">
        <v>79</v>
      </c>
      <c r="BK139" s="190">
        <f>ROUND(I139*H139,2)</f>
        <v>0</v>
      </c>
      <c r="BL139" s="17" t="s">
        <v>134</v>
      </c>
      <c r="BM139" s="189" t="s">
        <v>431</v>
      </c>
    </row>
    <row r="140" spans="1:65" s="2" customFormat="1" ht="19.5">
      <c r="A140" s="34"/>
      <c r="B140" s="35"/>
      <c r="C140" s="36"/>
      <c r="D140" s="191" t="s">
        <v>136</v>
      </c>
      <c r="E140" s="36"/>
      <c r="F140" s="192" t="s">
        <v>432</v>
      </c>
      <c r="G140" s="36"/>
      <c r="H140" s="36"/>
      <c r="I140" s="193"/>
      <c r="J140" s="36"/>
      <c r="K140" s="36"/>
      <c r="L140" s="39"/>
      <c r="M140" s="194"/>
      <c r="N140" s="195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136</v>
      </c>
      <c r="AU140" s="17" t="s">
        <v>82</v>
      </c>
    </row>
    <row r="141" spans="1:65" s="2" customFormat="1" ht="11.25">
      <c r="A141" s="34"/>
      <c r="B141" s="35"/>
      <c r="C141" s="36"/>
      <c r="D141" s="196" t="s">
        <v>138</v>
      </c>
      <c r="E141" s="36"/>
      <c r="F141" s="197" t="s">
        <v>433</v>
      </c>
      <c r="G141" s="36"/>
      <c r="H141" s="36"/>
      <c r="I141" s="193"/>
      <c r="J141" s="36"/>
      <c r="K141" s="36"/>
      <c r="L141" s="39"/>
      <c r="M141" s="194"/>
      <c r="N141" s="195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138</v>
      </c>
      <c r="AU141" s="17" t="s">
        <v>82</v>
      </c>
    </row>
    <row r="142" spans="1:65" s="2" customFormat="1" ht="19.5">
      <c r="A142" s="34"/>
      <c r="B142" s="35"/>
      <c r="C142" s="36"/>
      <c r="D142" s="191" t="s">
        <v>148</v>
      </c>
      <c r="E142" s="36"/>
      <c r="F142" s="209" t="s">
        <v>225</v>
      </c>
      <c r="G142" s="36"/>
      <c r="H142" s="36"/>
      <c r="I142" s="193"/>
      <c r="J142" s="36"/>
      <c r="K142" s="36"/>
      <c r="L142" s="39"/>
      <c r="M142" s="194"/>
      <c r="N142" s="195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148</v>
      </c>
      <c r="AU142" s="17" t="s">
        <v>82</v>
      </c>
    </row>
    <row r="143" spans="1:65" s="13" customFormat="1" ht="11.25">
      <c r="B143" s="198"/>
      <c r="C143" s="199"/>
      <c r="D143" s="191" t="s">
        <v>140</v>
      </c>
      <c r="E143" s="200" t="s">
        <v>19</v>
      </c>
      <c r="F143" s="201" t="s">
        <v>434</v>
      </c>
      <c r="G143" s="199"/>
      <c r="H143" s="202">
        <v>241</v>
      </c>
      <c r="I143" s="203"/>
      <c r="J143" s="199"/>
      <c r="K143" s="199"/>
      <c r="L143" s="204"/>
      <c r="M143" s="205"/>
      <c r="N143" s="206"/>
      <c r="O143" s="206"/>
      <c r="P143" s="206"/>
      <c r="Q143" s="206"/>
      <c r="R143" s="206"/>
      <c r="S143" s="206"/>
      <c r="T143" s="207"/>
      <c r="AT143" s="208" t="s">
        <v>140</v>
      </c>
      <c r="AU143" s="208" t="s">
        <v>82</v>
      </c>
      <c r="AV143" s="13" t="s">
        <v>82</v>
      </c>
      <c r="AW143" s="13" t="s">
        <v>33</v>
      </c>
      <c r="AX143" s="13" t="s">
        <v>79</v>
      </c>
      <c r="AY143" s="208" t="s">
        <v>127</v>
      </c>
    </row>
    <row r="144" spans="1:65" s="2" customFormat="1" ht="16.5" customHeight="1">
      <c r="A144" s="34"/>
      <c r="B144" s="35"/>
      <c r="C144" s="178" t="s">
        <v>227</v>
      </c>
      <c r="D144" s="178" t="s">
        <v>129</v>
      </c>
      <c r="E144" s="179" t="s">
        <v>435</v>
      </c>
      <c r="F144" s="180" t="s">
        <v>436</v>
      </c>
      <c r="G144" s="181" t="s">
        <v>144</v>
      </c>
      <c r="H144" s="182">
        <v>287</v>
      </c>
      <c r="I144" s="183"/>
      <c r="J144" s="184">
        <f>ROUND(I144*H144,2)</f>
        <v>0</v>
      </c>
      <c r="K144" s="180" t="s">
        <v>133</v>
      </c>
      <c r="L144" s="39"/>
      <c r="M144" s="185" t="s">
        <v>19</v>
      </c>
      <c r="N144" s="186" t="s">
        <v>42</v>
      </c>
      <c r="O144" s="64"/>
      <c r="P144" s="187">
        <f>O144*H144</f>
        <v>0</v>
      </c>
      <c r="Q144" s="187">
        <v>0</v>
      </c>
      <c r="R144" s="187">
        <f>Q144*H144</f>
        <v>0</v>
      </c>
      <c r="S144" s="187">
        <v>0</v>
      </c>
      <c r="T144" s="18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9" t="s">
        <v>134</v>
      </c>
      <c r="AT144" s="189" t="s">
        <v>129</v>
      </c>
      <c r="AU144" s="189" t="s">
        <v>82</v>
      </c>
      <c r="AY144" s="17" t="s">
        <v>127</v>
      </c>
      <c r="BE144" s="190">
        <f>IF(N144="základní",J144,0)</f>
        <v>0</v>
      </c>
      <c r="BF144" s="190">
        <f>IF(N144="snížená",J144,0)</f>
        <v>0</v>
      </c>
      <c r="BG144" s="190">
        <f>IF(N144="zákl. přenesená",J144,0)</f>
        <v>0</v>
      </c>
      <c r="BH144" s="190">
        <f>IF(N144="sníž. přenesená",J144,0)</f>
        <v>0</v>
      </c>
      <c r="BI144" s="190">
        <f>IF(N144="nulová",J144,0)</f>
        <v>0</v>
      </c>
      <c r="BJ144" s="17" t="s">
        <v>79</v>
      </c>
      <c r="BK144" s="190">
        <f>ROUND(I144*H144,2)</f>
        <v>0</v>
      </c>
      <c r="BL144" s="17" t="s">
        <v>134</v>
      </c>
      <c r="BM144" s="189" t="s">
        <v>437</v>
      </c>
    </row>
    <row r="145" spans="1:65" s="2" customFormat="1" ht="11.25">
      <c r="A145" s="34"/>
      <c r="B145" s="35"/>
      <c r="C145" s="36"/>
      <c r="D145" s="191" t="s">
        <v>136</v>
      </c>
      <c r="E145" s="36"/>
      <c r="F145" s="192" t="s">
        <v>438</v>
      </c>
      <c r="G145" s="36"/>
      <c r="H145" s="36"/>
      <c r="I145" s="193"/>
      <c r="J145" s="36"/>
      <c r="K145" s="36"/>
      <c r="L145" s="39"/>
      <c r="M145" s="194"/>
      <c r="N145" s="195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136</v>
      </c>
      <c r="AU145" s="17" t="s">
        <v>82</v>
      </c>
    </row>
    <row r="146" spans="1:65" s="2" customFormat="1" ht="11.25">
      <c r="A146" s="34"/>
      <c r="B146" s="35"/>
      <c r="C146" s="36"/>
      <c r="D146" s="196" t="s">
        <v>138</v>
      </c>
      <c r="E146" s="36"/>
      <c r="F146" s="197" t="s">
        <v>439</v>
      </c>
      <c r="G146" s="36"/>
      <c r="H146" s="36"/>
      <c r="I146" s="193"/>
      <c r="J146" s="36"/>
      <c r="K146" s="36"/>
      <c r="L146" s="39"/>
      <c r="M146" s="194"/>
      <c r="N146" s="195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138</v>
      </c>
      <c r="AU146" s="17" t="s">
        <v>82</v>
      </c>
    </row>
    <row r="147" spans="1:65" s="13" customFormat="1" ht="11.25">
      <c r="B147" s="198"/>
      <c r="C147" s="199"/>
      <c r="D147" s="191" t="s">
        <v>140</v>
      </c>
      <c r="E147" s="200" t="s">
        <v>19</v>
      </c>
      <c r="F147" s="201" t="s">
        <v>440</v>
      </c>
      <c r="G147" s="199"/>
      <c r="H147" s="202">
        <v>287</v>
      </c>
      <c r="I147" s="203"/>
      <c r="J147" s="199"/>
      <c r="K147" s="199"/>
      <c r="L147" s="204"/>
      <c r="M147" s="205"/>
      <c r="N147" s="206"/>
      <c r="O147" s="206"/>
      <c r="P147" s="206"/>
      <c r="Q147" s="206"/>
      <c r="R147" s="206"/>
      <c r="S147" s="206"/>
      <c r="T147" s="207"/>
      <c r="AT147" s="208" t="s">
        <v>140</v>
      </c>
      <c r="AU147" s="208" t="s">
        <v>82</v>
      </c>
      <c r="AV147" s="13" t="s">
        <v>82</v>
      </c>
      <c r="AW147" s="13" t="s">
        <v>33</v>
      </c>
      <c r="AX147" s="13" t="s">
        <v>79</v>
      </c>
      <c r="AY147" s="208" t="s">
        <v>127</v>
      </c>
    </row>
    <row r="148" spans="1:65" s="2" customFormat="1" ht="16.5" customHeight="1">
      <c r="A148" s="34"/>
      <c r="B148" s="35"/>
      <c r="C148" s="210" t="s">
        <v>233</v>
      </c>
      <c r="D148" s="210" t="s">
        <v>234</v>
      </c>
      <c r="E148" s="211" t="s">
        <v>235</v>
      </c>
      <c r="F148" s="212" t="s">
        <v>236</v>
      </c>
      <c r="G148" s="213" t="s">
        <v>237</v>
      </c>
      <c r="H148" s="214">
        <v>5.9119999999999999</v>
      </c>
      <c r="I148" s="215"/>
      <c r="J148" s="216">
        <f>ROUND(I148*H148,2)</f>
        <v>0</v>
      </c>
      <c r="K148" s="212" t="s">
        <v>133</v>
      </c>
      <c r="L148" s="217"/>
      <c r="M148" s="218" t="s">
        <v>19</v>
      </c>
      <c r="N148" s="219" t="s">
        <v>42</v>
      </c>
      <c r="O148" s="64"/>
      <c r="P148" s="187">
        <f>O148*H148</f>
        <v>0</v>
      </c>
      <c r="Q148" s="187">
        <v>1E-3</v>
      </c>
      <c r="R148" s="187">
        <f>Q148*H148</f>
        <v>5.9119999999999997E-3</v>
      </c>
      <c r="S148" s="187">
        <v>0</v>
      </c>
      <c r="T148" s="18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9" t="s">
        <v>190</v>
      </c>
      <c r="AT148" s="189" t="s">
        <v>234</v>
      </c>
      <c r="AU148" s="189" t="s">
        <v>82</v>
      </c>
      <c r="AY148" s="17" t="s">
        <v>127</v>
      </c>
      <c r="BE148" s="190">
        <f>IF(N148="základní",J148,0)</f>
        <v>0</v>
      </c>
      <c r="BF148" s="190">
        <f>IF(N148="snížená",J148,0)</f>
        <v>0</v>
      </c>
      <c r="BG148" s="190">
        <f>IF(N148="zákl. přenesená",J148,0)</f>
        <v>0</v>
      </c>
      <c r="BH148" s="190">
        <f>IF(N148="sníž. přenesená",J148,0)</f>
        <v>0</v>
      </c>
      <c r="BI148" s="190">
        <f>IF(N148="nulová",J148,0)</f>
        <v>0</v>
      </c>
      <c r="BJ148" s="17" t="s">
        <v>79</v>
      </c>
      <c r="BK148" s="190">
        <f>ROUND(I148*H148,2)</f>
        <v>0</v>
      </c>
      <c r="BL148" s="17" t="s">
        <v>134</v>
      </c>
      <c r="BM148" s="189" t="s">
        <v>441</v>
      </c>
    </row>
    <row r="149" spans="1:65" s="2" customFormat="1" ht="11.25">
      <c r="A149" s="34"/>
      <c r="B149" s="35"/>
      <c r="C149" s="36"/>
      <c r="D149" s="191" t="s">
        <v>136</v>
      </c>
      <c r="E149" s="36"/>
      <c r="F149" s="192" t="s">
        <v>236</v>
      </c>
      <c r="G149" s="36"/>
      <c r="H149" s="36"/>
      <c r="I149" s="193"/>
      <c r="J149" s="36"/>
      <c r="K149" s="36"/>
      <c r="L149" s="39"/>
      <c r="M149" s="194"/>
      <c r="N149" s="195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136</v>
      </c>
      <c r="AU149" s="17" t="s">
        <v>82</v>
      </c>
    </row>
    <row r="150" spans="1:65" s="13" customFormat="1" ht="11.25">
      <c r="B150" s="198"/>
      <c r="C150" s="199"/>
      <c r="D150" s="191" t="s">
        <v>140</v>
      </c>
      <c r="E150" s="200" t="s">
        <v>19</v>
      </c>
      <c r="F150" s="201" t="s">
        <v>442</v>
      </c>
      <c r="G150" s="199"/>
      <c r="H150" s="202">
        <v>5.9119999999999999</v>
      </c>
      <c r="I150" s="203"/>
      <c r="J150" s="199"/>
      <c r="K150" s="199"/>
      <c r="L150" s="204"/>
      <c r="M150" s="205"/>
      <c r="N150" s="206"/>
      <c r="O150" s="206"/>
      <c r="P150" s="206"/>
      <c r="Q150" s="206"/>
      <c r="R150" s="206"/>
      <c r="S150" s="206"/>
      <c r="T150" s="207"/>
      <c r="AT150" s="208" t="s">
        <v>140</v>
      </c>
      <c r="AU150" s="208" t="s">
        <v>82</v>
      </c>
      <c r="AV150" s="13" t="s">
        <v>82</v>
      </c>
      <c r="AW150" s="13" t="s">
        <v>33</v>
      </c>
      <c r="AX150" s="13" t="s">
        <v>79</v>
      </c>
      <c r="AY150" s="208" t="s">
        <v>127</v>
      </c>
    </row>
    <row r="151" spans="1:65" s="2" customFormat="1" ht="16.5" customHeight="1">
      <c r="A151" s="34"/>
      <c r="B151" s="35"/>
      <c r="C151" s="178" t="s">
        <v>240</v>
      </c>
      <c r="D151" s="178" t="s">
        <v>129</v>
      </c>
      <c r="E151" s="179" t="s">
        <v>443</v>
      </c>
      <c r="F151" s="180" t="s">
        <v>444</v>
      </c>
      <c r="G151" s="181" t="s">
        <v>144</v>
      </c>
      <c r="H151" s="182">
        <v>289</v>
      </c>
      <c r="I151" s="183"/>
      <c r="J151" s="184">
        <f>ROUND(I151*H151,2)</f>
        <v>0</v>
      </c>
      <c r="K151" s="180" t="s">
        <v>133</v>
      </c>
      <c r="L151" s="39"/>
      <c r="M151" s="185" t="s">
        <v>19</v>
      </c>
      <c r="N151" s="186" t="s">
        <v>42</v>
      </c>
      <c r="O151" s="64"/>
      <c r="P151" s="187">
        <f>O151*H151</f>
        <v>0</v>
      </c>
      <c r="Q151" s="187">
        <v>0</v>
      </c>
      <c r="R151" s="187">
        <f>Q151*H151</f>
        <v>0</v>
      </c>
      <c r="S151" s="187">
        <v>0</v>
      </c>
      <c r="T151" s="18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9" t="s">
        <v>134</v>
      </c>
      <c r="AT151" s="189" t="s">
        <v>129</v>
      </c>
      <c r="AU151" s="189" t="s">
        <v>82</v>
      </c>
      <c r="AY151" s="17" t="s">
        <v>127</v>
      </c>
      <c r="BE151" s="190">
        <f>IF(N151="základní",J151,0)</f>
        <v>0</v>
      </c>
      <c r="BF151" s="190">
        <f>IF(N151="snížená",J151,0)</f>
        <v>0</v>
      </c>
      <c r="BG151" s="190">
        <f>IF(N151="zákl. přenesená",J151,0)</f>
        <v>0</v>
      </c>
      <c r="BH151" s="190">
        <f>IF(N151="sníž. přenesená",J151,0)</f>
        <v>0</v>
      </c>
      <c r="BI151" s="190">
        <f>IF(N151="nulová",J151,0)</f>
        <v>0</v>
      </c>
      <c r="BJ151" s="17" t="s">
        <v>79</v>
      </c>
      <c r="BK151" s="190">
        <f>ROUND(I151*H151,2)</f>
        <v>0</v>
      </c>
      <c r="BL151" s="17" t="s">
        <v>134</v>
      </c>
      <c r="BM151" s="189" t="s">
        <v>445</v>
      </c>
    </row>
    <row r="152" spans="1:65" s="2" customFormat="1" ht="19.5">
      <c r="A152" s="34"/>
      <c r="B152" s="35"/>
      <c r="C152" s="36"/>
      <c r="D152" s="191" t="s">
        <v>136</v>
      </c>
      <c r="E152" s="36"/>
      <c r="F152" s="192" t="s">
        <v>446</v>
      </c>
      <c r="G152" s="36"/>
      <c r="H152" s="36"/>
      <c r="I152" s="193"/>
      <c r="J152" s="36"/>
      <c r="K152" s="36"/>
      <c r="L152" s="39"/>
      <c r="M152" s="194"/>
      <c r="N152" s="195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136</v>
      </c>
      <c r="AU152" s="17" t="s">
        <v>82</v>
      </c>
    </row>
    <row r="153" spans="1:65" s="2" customFormat="1" ht="11.25">
      <c r="A153" s="34"/>
      <c r="B153" s="35"/>
      <c r="C153" s="36"/>
      <c r="D153" s="196" t="s">
        <v>138</v>
      </c>
      <c r="E153" s="36"/>
      <c r="F153" s="197" t="s">
        <v>447</v>
      </c>
      <c r="G153" s="36"/>
      <c r="H153" s="36"/>
      <c r="I153" s="193"/>
      <c r="J153" s="36"/>
      <c r="K153" s="36"/>
      <c r="L153" s="39"/>
      <c r="M153" s="194"/>
      <c r="N153" s="195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138</v>
      </c>
      <c r="AU153" s="17" t="s">
        <v>82</v>
      </c>
    </row>
    <row r="154" spans="1:65" s="13" customFormat="1" ht="11.25">
      <c r="B154" s="198"/>
      <c r="C154" s="199"/>
      <c r="D154" s="191" t="s">
        <v>140</v>
      </c>
      <c r="E154" s="200" t="s">
        <v>19</v>
      </c>
      <c r="F154" s="201" t="s">
        <v>448</v>
      </c>
      <c r="G154" s="199"/>
      <c r="H154" s="202">
        <v>289</v>
      </c>
      <c r="I154" s="203"/>
      <c r="J154" s="199"/>
      <c r="K154" s="199"/>
      <c r="L154" s="204"/>
      <c r="M154" s="205"/>
      <c r="N154" s="206"/>
      <c r="O154" s="206"/>
      <c r="P154" s="206"/>
      <c r="Q154" s="206"/>
      <c r="R154" s="206"/>
      <c r="S154" s="206"/>
      <c r="T154" s="207"/>
      <c r="AT154" s="208" t="s">
        <v>140</v>
      </c>
      <c r="AU154" s="208" t="s">
        <v>82</v>
      </c>
      <c r="AV154" s="13" t="s">
        <v>82</v>
      </c>
      <c r="AW154" s="13" t="s">
        <v>33</v>
      </c>
      <c r="AX154" s="13" t="s">
        <v>79</v>
      </c>
      <c r="AY154" s="208" t="s">
        <v>127</v>
      </c>
    </row>
    <row r="155" spans="1:65" s="2" customFormat="1" ht="16.5" customHeight="1">
      <c r="A155" s="34"/>
      <c r="B155" s="35"/>
      <c r="C155" s="178" t="s">
        <v>247</v>
      </c>
      <c r="D155" s="178" t="s">
        <v>129</v>
      </c>
      <c r="E155" s="179" t="s">
        <v>449</v>
      </c>
      <c r="F155" s="180" t="s">
        <v>450</v>
      </c>
      <c r="G155" s="181" t="s">
        <v>144</v>
      </c>
      <c r="H155" s="182">
        <v>287</v>
      </c>
      <c r="I155" s="183"/>
      <c r="J155" s="184">
        <f>ROUND(I155*H155,2)</f>
        <v>0</v>
      </c>
      <c r="K155" s="180" t="s">
        <v>133</v>
      </c>
      <c r="L155" s="39"/>
      <c r="M155" s="185" t="s">
        <v>19</v>
      </c>
      <c r="N155" s="186" t="s">
        <v>42</v>
      </c>
      <c r="O155" s="64"/>
      <c r="P155" s="187">
        <f>O155*H155</f>
        <v>0</v>
      </c>
      <c r="Q155" s="187">
        <v>0</v>
      </c>
      <c r="R155" s="187">
        <f>Q155*H155</f>
        <v>0</v>
      </c>
      <c r="S155" s="187">
        <v>0</v>
      </c>
      <c r="T155" s="18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9" t="s">
        <v>134</v>
      </c>
      <c r="AT155" s="189" t="s">
        <v>129</v>
      </c>
      <c r="AU155" s="189" t="s">
        <v>82</v>
      </c>
      <c r="AY155" s="17" t="s">
        <v>127</v>
      </c>
      <c r="BE155" s="190">
        <f>IF(N155="základní",J155,0)</f>
        <v>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17" t="s">
        <v>79</v>
      </c>
      <c r="BK155" s="190">
        <f>ROUND(I155*H155,2)</f>
        <v>0</v>
      </c>
      <c r="BL155" s="17" t="s">
        <v>134</v>
      </c>
      <c r="BM155" s="189" t="s">
        <v>451</v>
      </c>
    </row>
    <row r="156" spans="1:65" s="2" customFormat="1" ht="11.25">
      <c r="A156" s="34"/>
      <c r="B156" s="35"/>
      <c r="C156" s="36"/>
      <c r="D156" s="191" t="s">
        <v>136</v>
      </c>
      <c r="E156" s="36"/>
      <c r="F156" s="192" t="s">
        <v>452</v>
      </c>
      <c r="G156" s="36"/>
      <c r="H156" s="36"/>
      <c r="I156" s="193"/>
      <c r="J156" s="36"/>
      <c r="K156" s="36"/>
      <c r="L156" s="39"/>
      <c r="M156" s="194"/>
      <c r="N156" s="195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136</v>
      </c>
      <c r="AU156" s="17" t="s">
        <v>82</v>
      </c>
    </row>
    <row r="157" spans="1:65" s="2" customFormat="1" ht="11.25">
      <c r="A157" s="34"/>
      <c r="B157" s="35"/>
      <c r="C157" s="36"/>
      <c r="D157" s="196" t="s">
        <v>138</v>
      </c>
      <c r="E157" s="36"/>
      <c r="F157" s="197" t="s">
        <v>453</v>
      </c>
      <c r="G157" s="36"/>
      <c r="H157" s="36"/>
      <c r="I157" s="193"/>
      <c r="J157" s="36"/>
      <c r="K157" s="36"/>
      <c r="L157" s="39"/>
      <c r="M157" s="194"/>
      <c r="N157" s="195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138</v>
      </c>
      <c r="AU157" s="17" t="s">
        <v>82</v>
      </c>
    </row>
    <row r="158" spans="1:65" s="2" customFormat="1" ht="19.5">
      <c r="A158" s="34"/>
      <c r="B158" s="35"/>
      <c r="C158" s="36"/>
      <c r="D158" s="191" t="s">
        <v>148</v>
      </c>
      <c r="E158" s="36"/>
      <c r="F158" s="209" t="s">
        <v>225</v>
      </c>
      <c r="G158" s="36"/>
      <c r="H158" s="36"/>
      <c r="I158" s="193"/>
      <c r="J158" s="36"/>
      <c r="K158" s="36"/>
      <c r="L158" s="39"/>
      <c r="M158" s="194"/>
      <c r="N158" s="195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148</v>
      </c>
      <c r="AU158" s="17" t="s">
        <v>82</v>
      </c>
    </row>
    <row r="159" spans="1:65" s="13" customFormat="1" ht="11.25">
      <c r="B159" s="198"/>
      <c r="C159" s="199"/>
      <c r="D159" s="191" t="s">
        <v>140</v>
      </c>
      <c r="E159" s="200" t="s">
        <v>19</v>
      </c>
      <c r="F159" s="201" t="s">
        <v>440</v>
      </c>
      <c r="G159" s="199"/>
      <c r="H159" s="202">
        <v>287</v>
      </c>
      <c r="I159" s="203"/>
      <c r="J159" s="199"/>
      <c r="K159" s="199"/>
      <c r="L159" s="204"/>
      <c r="M159" s="205"/>
      <c r="N159" s="206"/>
      <c r="O159" s="206"/>
      <c r="P159" s="206"/>
      <c r="Q159" s="206"/>
      <c r="R159" s="206"/>
      <c r="S159" s="206"/>
      <c r="T159" s="207"/>
      <c r="AT159" s="208" t="s">
        <v>140</v>
      </c>
      <c r="AU159" s="208" t="s">
        <v>82</v>
      </c>
      <c r="AV159" s="13" t="s">
        <v>82</v>
      </c>
      <c r="AW159" s="13" t="s">
        <v>33</v>
      </c>
      <c r="AX159" s="13" t="s">
        <v>79</v>
      </c>
      <c r="AY159" s="208" t="s">
        <v>127</v>
      </c>
    </row>
    <row r="160" spans="1:65" s="12" customFormat="1" ht="22.9" customHeight="1">
      <c r="B160" s="162"/>
      <c r="C160" s="163"/>
      <c r="D160" s="164" t="s">
        <v>70</v>
      </c>
      <c r="E160" s="176" t="s">
        <v>134</v>
      </c>
      <c r="F160" s="176" t="s">
        <v>292</v>
      </c>
      <c r="G160" s="163"/>
      <c r="H160" s="163"/>
      <c r="I160" s="166"/>
      <c r="J160" s="177">
        <f>BK160</f>
        <v>0</v>
      </c>
      <c r="K160" s="163"/>
      <c r="L160" s="168"/>
      <c r="M160" s="169"/>
      <c r="N160" s="170"/>
      <c r="O160" s="170"/>
      <c r="P160" s="171">
        <f>SUM(P161:P170)</f>
        <v>0</v>
      </c>
      <c r="Q160" s="170"/>
      <c r="R160" s="171">
        <f>SUM(R161:R170)</f>
        <v>96.884326400000006</v>
      </c>
      <c r="S160" s="170"/>
      <c r="T160" s="172">
        <f>SUM(T161:T170)</f>
        <v>0</v>
      </c>
      <c r="AR160" s="173" t="s">
        <v>79</v>
      </c>
      <c r="AT160" s="174" t="s">
        <v>70</v>
      </c>
      <c r="AU160" s="174" t="s">
        <v>79</v>
      </c>
      <c r="AY160" s="173" t="s">
        <v>127</v>
      </c>
      <c r="BK160" s="175">
        <f>SUM(BK161:BK170)</f>
        <v>0</v>
      </c>
    </row>
    <row r="161" spans="1:65" s="2" customFormat="1" ht="16.5" customHeight="1">
      <c r="A161" s="34"/>
      <c r="B161" s="35"/>
      <c r="C161" s="178" t="s">
        <v>255</v>
      </c>
      <c r="D161" s="178" t="s">
        <v>129</v>
      </c>
      <c r="E161" s="179" t="s">
        <v>454</v>
      </c>
      <c r="F161" s="180" t="s">
        <v>455</v>
      </c>
      <c r="G161" s="181" t="s">
        <v>132</v>
      </c>
      <c r="H161" s="182">
        <v>14.848000000000001</v>
      </c>
      <c r="I161" s="183"/>
      <c r="J161" s="184">
        <f>ROUND(I161*H161,2)</f>
        <v>0</v>
      </c>
      <c r="K161" s="180" t="s">
        <v>133</v>
      </c>
      <c r="L161" s="39"/>
      <c r="M161" s="185" t="s">
        <v>19</v>
      </c>
      <c r="N161" s="186" t="s">
        <v>42</v>
      </c>
      <c r="O161" s="64"/>
      <c r="P161" s="187">
        <f>O161*H161</f>
        <v>0</v>
      </c>
      <c r="Q161" s="187">
        <v>2</v>
      </c>
      <c r="R161" s="187">
        <f>Q161*H161</f>
        <v>29.696000000000002</v>
      </c>
      <c r="S161" s="187">
        <v>0</v>
      </c>
      <c r="T161" s="18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9" t="s">
        <v>134</v>
      </c>
      <c r="AT161" s="189" t="s">
        <v>129</v>
      </c>
      <c r="AU161" s="189" t="s">
        <v>82</v>
      </c>
      <c r="AY161" s="17" t="s">
        <v>127</v>
      </c>
      <c r="BE161" s="190">
        <f>IF(N161="základní",J161,0)</f>
        <v>0</v>
      </c>
      <c r="BF161" s="190">
        <f>IF(N161="snížená",J161,0)</f>
        <v>0</v>
      </c>
      <c r="BG161" s="190">
        <f>IF(N161="zákl. přenesená",J161,0)</f>
        <v>0</v>
      </c>
      <c r="BH161" s="190">
        <f>IF(N161="sníž. přenesená",J161,0)</f>
        <v>0</v>
      </c>
      <c r="BI161" s="190">
        <f>IF(N161="nulová",J161,0)</f>
        <v>0</v>
      </c>
      <c r="BJ161" s="17" t="s">
        <v>79</v>
      </c>
      <c r="BK161" s="190">
        <f>ROUND(I161*H161,2)</f>
        <v>0</v>
      </c>
      <c r="BL161" s="17" t="s">
        <v>134</v>
      </c>
      <c r="BM161" s="189" t="s">
        <v>456</v>
      </c>
    </row>
    <row r="162" spans="1:65" s="2" customFormat="1" ht="19.5">
      <c r="A162" s="34"/>
      <c r="B162" s="35"/>
      <c r="C162" s="36"/>
      <c r="D162" s="191" t="s">
        <v>136</v>
      </c>
      <c r="E162" s="36"/>
      <c r="F162" s="192" t="s">
        <v>457</v>
      </c>
      <c r="G162" s="36"/>
      <c r="H162" s="36"/>
      <c r="I162" s="193"/>
      <c r="J162" s="36"/>
      <c r="K162" s="36"/>
      <c r="L162" s="39"/>
      <c r="M162" s="194"/>
      <c r="N162" s="195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136</v>
      </c>
      <c r="AU162" s="17" t="s">
        <v>82</v>
      </c>
    </row>
    <row r="163" spans="1:65" s="2" customFormat="1" ht="11.25">
      <c r="A163" s="34"/>
      <c r="B163" s="35"/>
      <c r="C163" s="36"/>
      <c r="D163" s="196" t="s">
        <v>138</v>
      </c>
      <c r="E163" s="36"/>
      <c r="F163" s="197" t="s">
        <v>458</v>
      </c>
      <c r="G163" s="36"/>
      <c r="H163" s="36"/>
      <c r="I163" s="193"/>
      <c r="J163" s="36"/>
      <c r="K163" s="36"/>
      <c r="L163" s="39"/>
      <c r="M163" s="194"/>
      <c r="N163" s="195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138</v>
      </c>
      <c r="AU163" s="17" t="s">
        <v>82</v>
      </c>
    </row>
    <row r="164" spans="1:65" s="2" customFormat="1" ht="19.5">
      <c r="A164" s="34"/>
      <c r="B164" s="35"/>
      <c r="C164" s="36"/>
      <c r="D164" s="191" t="s">
        <v>148</v>
      </c>
      <c r="E164" s="36"/>
      <c r="F164" s="209" t="s">
        <v>459</v>
      </c>
      <c r="G164" s="36"/>
      <c r="H164" s="36"/>
      <c r="I164" s="193"/>
      <c r="J164" s="36"/>
      <c r="K164" s="36"/>
      <c r="L164" s="39"/>
      <c r="M164" s="194"/>
      <c r="N164" s="195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148</v>
      </c>
      <c r="AU164" s="17" t="s">
        <v>82</v>
      </c>
    </row>
    <row r="165" spans="1:65" s="13" customFormat="1" ht="11.25">
      <c r="B165" s="198"/>
      <c r="C165" s="199"/>
      <c r="D165" s="191" t="s">
        <v>140</v>
      </c>
      <c r="E165" s="200" t="s">
        <v>19</v>
      </c>
      <c r="F165" s="201" t="s">
        <v>415</v>
      </c>
      <c r="G165" s="199"/>
      <c r="H165" s="202">
        <v>14.848000000000001</v>
      </c>
      <c r="I165" s="203"/>
      <c r="J165" s="199"/>
      <c r="K165" s="199"/>
      <c r="L165" s="204"/>
      <c r="M165" s="205"/>
      <c r="N165" s="206"/>
      <c r="O165" s="206"/>
      <c r="P165" s="206"/>
      <c r="Q165" s="206"/>
      <c r="R165" s="206"/>
      <c r="S165" s="206"/>
      <c r="T165" s="207"/>
      <c r="AT165" s="208" t="s">
        <v>140</v>
      </c>
      <c r="AU165" s="208" t="s">
        <v>82</v>
      </c>
      <c r="AV165" s="13" t="s">
        <v>82</v>
      </c>
      <c r="AW165" s="13" t="s">
        <v>33</v>
      </c>
      <c r="AX165" s="13" t="s">
        <v>79</v>
      </c>
      <c r="AY165" s="208" t="s">
        <v>127</v>
      </c>
    </row>
    <row r="166" spans="1:65" s="2" customFormat="1" ht="16.5" customHeight="1">
      <c r="A166" s="34"/>
      <c r="B166" s="35"/>
      <c r="C166" s="178" t="s">
        <v>264</v>
      </c>
      <c r="D166" s="178" t="s">
        <v>129</v>
      </c>
      <c r="E166" s="179" t="s">
        <v>460</v>
      </c>
      <c r="F166" s="180" t="s">
        <v>461</v>
      </c>
      <c r="G166" s="181" t="s">
        <v>132</v>
      </c>
      <c r="H166" s="182">
        <v>33.648000000000003</v>
      </c>
      <c r="I166" s="183"/>
      <c r="J166" s="184">
        <f>ROUND(I166*H166,2)</f>
        <v>0</v>
      </c>
      <c r="K166" s="180" t="s">
        <v>133</v>
      </c>
      <c r="L166" s="39"/>
      <c r="M166" s="185" t="s">
        <v>19</v>
      </c>
      <c r="N166" s="186" t="s">
        <v>42</v>
      </c>
      <c r="O166" s="64"/>
      <c r="P166" s="187">
        <f>O166*H166</f>
        <v>0</v>
      </c>
      <c r="Q166" s="187">
        <v>1.9967999999999999</v>
      </c>
      <c r="R166" s="187">
        <f>Q166*H166</f>
        <v>67.188326400000008</v>
      </c>
      <c r="S166" s="187">
        <v>0</v>
      </c>
      <c r="T166" s="18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9" t="s">
        <v>134</v>
      </c>
      <c r="AT166" s="189" t="s">
        <v>129</v>
      </c>
      <c r="AU166" s="189" t="s">
        <v>82</v>
      </c>
      <c r="AY166" s="17" t="s">
        <v>127</v>
      </c>
      <c r="BE166" s="190">
        <f>IF(N166="základní",J166,0)</f>
        <v>0</v>
      </c>
      <c r="BF166" s="190">
        <f>IF(N166="snížená",J166,0)</f>
        <v>0</v>
      </c>
      <c r="BG166" s="190">
        <f>IF(N166="zákl. přenesená",J166,0)</f>
        <v>0</v>
      </c>
      <c r="BH166" s="190">
        <f>IF(N166="sníž. přenesená",J166,0)</f>
        <v>0</v>
      </c>
      <c r="BI166" s="190">
        <f>IF(N166="nulová",J166,0)</f>
        <v>0</v>
      </c>
      <c r="BJ166" s="17" t="s">
        <v>79</v>
      </c>
      <c r="BK166" s="190">
        <f>ROUND(I166*H166,2)</f>
        <v>0</v>
      </c>
      <c r="BL166" s="17" t="s">
        <v>134</v>
      </c>
      <c r="BM166" s="189" t="s">
        <v>462</v>
      </c>
    </row>
    <row r="167" spans="1:65" s="2" customFormat="1" ht="11.25">
      <c r="A167" s="34"/>
      <c r="B167" s="35"/>
      <c r="C167" s="36"/>
      <c r="D167" s="191" t="s">
        <v>136</v>
      </c>
      <c r="E167" s="36"/>
      <c r="F167" s="192" t="s">
        <v>463</v>
      </c>
      <c r="G167" s="36"/>
      <c r="H167" s="36"/>
      <c r="I167" s="193"/>
      <c r="J167" s="36"/>
      <c r="K167" s="36"/>
      <c r="L167" s="39"/>
      <c r="M167" s="194"/>
      <c r="N167" s="195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136</v>
      </c>
      <c r="AU167" s="17" t="s">
        <v>82</v>
      </c>
    </row>
    <row r="168" spans="1:65" s="2" customFormat="1" ht="11.25">
      <c r="A168" s="34"/>
      <c r="B168" s="35"/>
      <c r="C168" s="36"/>
      <c r="D168" s="196" t="s">
        <v>138</v>
      </c>
      <c r="E168" s="36"/>
      <c r="F168" s="197" t="s">
        <v>464</v>
      </c>
      <c r="G168" s="36"/>
      <c r="H168" s="36"/>
      <c r="I168" s="193"/>
      <c r="J168" s="36"/>
      <c r="K168" s="36"/>
      <c r="L168" s="39"/>
      <c r="M168" s="194"/>
      <c r="N168" s="195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138</v>
      </c>
      <c r="AU168" s="17" t="s">
        <v>82</v>
      </c>
    </row>
    <row r="169" spans="1:65" s="2" customFormat="1" ht="19.5">
      <c r="A169" s="34"/>
      <c r="B169" s="35"/>
      <c r="C169" s="36"/>
      <c r="D169" s="191" t="s">
        <v>148</v>
      </c>
      <c r="E169" s="36"/>
      <c r="F169" s="209" t="s">
        <v>465</v>
      </c>
      <c r="G169" s="36"/>
      <c r="H169" s="36"/>
      <c r="I169" s="193"/>
      <c r="J169" s="36"/>
      <c r="K169" s="36"/>
      <c r="L169" s="39"/>
      <c r="M169" s="194"/>
      <c r="N169" s="195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148</v>
      </c>
      <c r="AU169" s="17" t="s">
        <v>82</v>
      </c>
    </row>
    <row r="170" spans="1:65" s="13" customFormat="1" ht="11.25">
      <c r="B170" s="198"/>
      <c r="C170" s="199"/>
      <c r="D170" s="191" t="s">
        <v>140</v>
      </c>
      <c r="E170" s="200" t="s">
        <v>19</v>
      </c>
      <c r="F170" s="201" t="s">
        <v>466</v>
      </c>
      <c r="G170" s="199"/>
      <c r="H170" s="202">
        <v>33.648000000000003</v>
      </c>
      <c r="I170" s="203"/>
      <c r="J170" s="199"/>
      <c r="K170" s="199"/>
      <c r="L170" s="204"/>
      <c r="M170" s="205"/>
      <c r="N170" s="206"/>
      <c r="O170" s="206"/>
      <c r="P170" s="206"/>
      <c r="Q170" s="206"/>
      <c r="R170" s="206"/>
      <c r="S170" s="206"/>
      <c r="T170" s="207"/>
      <c r="AT170" s="208" t="s">
        <v>140</v>
      </c>
      <c r="AU170" s="208" t="s">
        <v>82</v>
      </c>
      <c r="AV170" s="13" t="s">
        <v>82</v>
      </c>
      <c r="AW170" s="13" t="s">
        <v>33</v>
      </c>
      <c r="AX170" s="13" t="s">
        <v>79</v>
      </c>
      <c r="AY170" s="208" t="s">
        <v>127</v>
      </c>
    </row>
    <row r="171" spans="1:65" s="12" customFormat="1" ht="22.9" customHeight="1">
      <c r="B171" s="162"/>
      <c r="C171" s="163"/>
      <c r="D171" s="164" t="s">
        <v>70</v>
      </c>
      <c r="E171" s="176" t="s">
        <v>197</v>
      </c>
      <c r="F171" s="176" t="s">
        <v>343</v>
      </c>
      <c r="G171" s="163"/>
      <c r="H171" s="163"/>
      <c r="I171" s="166"/>
      <c r="J171" s="177">
        <f>BK171</f>
        <v>0</v>
      </c>
      <c r="K171" s="163"/>
      <c r="L171" s="168"/>
      <c r="M171" s="169"/>
      <c r="N171" s="170"/>
      <c r="O171" s="170"/>
      <c r="P171" s="171">
        <f>SUM(P172:P175)</f>
        <v>0</v>
      </c>
      <c r="Q171" s="170"/>
      <c r="R171" s="171">
        <f>SUM(R172:R175)</f>
        <v>0</v>
      </c>
      <c r="S171" s="170"/>
      <c r="T171" s="172">
        <f>SUM(T172:T175)</f>
        <v>2.6730000000000005</v>
      </c>
      <c r="AR171" s="173" t="s">
        <v>79</v>
      </c>
      <c r="AT171" s="174" t="s">
        <v>70</v>
      </c>
      <c r="AU171" s="174" t="s">
        <v>79</v>
      </c>
      <c r="AY171" s="173" t="s">
        <v>127</v>
      </c>
      <c r="BK171" s="175">
        <f>SUM(BK172:BK175)</f>
        <v>0</v>
      </c>
    </row>
    <row r="172" spans="1:65" s="2" customFormat="1" ht="21.75" customHeight="1">
      <c r="A172" s="34"/>
      <c r="B172" s="35"/>
      <c r="C172" s="178" t="s">
        <v>273</v>
      </c>
      <c r="D172" s="178" t="s">
        <v>129</v>
      </c>
      <c r="E172" s="179" t="s">
        <v>467</v>
      </c>
      <c r="F172" s="180" t="s">
        <v>468</v>
      </c>
      <c r="G172" s="181" t="s">
        <v>132</v>
      </c>
      <c r="H172" s="182">
        <v>1.2150000000000001</v>
      </c>
      <c r="I172" s="183"/>
      <c r="J172" s="184">
        <f>ROUND(I172*H172,2)</f>
        <v>0</v>
      </c>
      <c r="K172" s="180" t="s">
        <v>133</v>
      </c>
      <c r="L172" s="39"/>
      <c r="M172" s="185" t="s">
        <v>19</v>
      </c>
      <c r="N172" s="186" t="s">
        <v>42</v>
      </c>
      <c r="O172" s="64"/>
      <c r="P172" s="187">
        <f>O172*H172</f>
        <v>0</v>
      </c>
      <c r="Q172" s="187">
        <v>0</v>
      </c>
      <c r="R172" s="187">
        <f>Q172*H172</f>
        <v>0</v>
      </c>
      <c r="S172" s="187">
        <v>2.2000000000000002</v>
      </c>
      <c r="T172" s="188">
        <f>S172*H172</f>
        <v>2.6730000000000005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9" t="s">
        <v>134</v>
      </c>
      <c r="AT172" s="189" t="s">
        <v>129</v>
      </c>
      <c r="AU172" s="189" t="s">
        <v>82</v>
      </c>
      <c r="AY172" s="17" t="s">
        <v>127</v>
      </c>
      <c r="BE172" s="190">
        <f>IF(N172="základní",J172,0)</f>
        <v>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17" t="s">
        <v>79</v>
      </c>
      <c r="BK172" s="190">
        <f>ROUND(I172*H172,2)</f>
        <v>0</v>
      </c>
      <c r="BL172" s="17" t="s">
        <v>134</v>
      </c>
      <c r="BM172" s="189" t="s">
        <v>469</v>
      </c>
    </row>
    <row r="173" spans="1:65" s="2" customFormat="1" ht="11.25">
      <c r="A173" s="34"/>
      <c r="B173" s="35"/>
      <c r="C173" s="36"/>
      <c r="D173" s="191" t="s">
        <v>136</v>
      </c>
      <c r="E173" s="36"/>
      <c r="F173" s="192" t="s">
        <v>470</v>
      </c>
      <c r="G173" s="36"/>
      <c r="H173" s="36"/>
      <c r="I173" s="193"/>
      <c r="J173" s="36"/>
      <c r="K173" s="36"/>
      <c r="L173" s="39"/>
      <c r="M173" s="194"/>
      <c r="N173" s="195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136</v>
      </c>
      <c r="AU173" s="17" t="s">
        <v>82</v>
      </c>
    </row>
    <row r="174" spans="1:65" s="2" customFormat="1" ht="11.25">
      <c r="A174" s="34"/>
      <c r="B174" s="35"/>
      <c r="C174" s="36"/>
      <c r="D174" s="196" t="s">
        <v>138</v>
      </c>
      <c r="E174" s="36"/>
      <c r="F174" s="197" t="s">
        <v>471</v>
      </c>
      <c r="G174" s="36"/>
      <c r="H174" s="36"/>
      <c r="I174" s="193"/>
      <c r="J174" s="36"/>
      <c r="K174" s="36"/>
      <c r="L174" s="39"/>
      <c r="M174" s="194"/>
      <c r="N174" s="195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138</v>
      </c>
      <c r="AU174" s="17" t="s">
        <v>82</v>
      </c>
    </row>
    <row r="175" spans="1:65" s="13" customFormat="1" ht="11.25">
      <c r="B175" s="198"/>
      <c r="C175" s="199"/>
      <c r="D175" s="191" t="s">
        <v>140</v>
      </c>
      <c r="E175" s="200" t="s">
        <v>19</v>
      </c>
      <c r="F175" s="201" t="s">
        <v>472</v>
      </c>
      <c r="G175" s="199"/>
      <c r="H175" s="202">
        <v>1.2150000000000001</v>
      </c>
      <c r="I175" s="203"/>
      <c r="J175" s="199"/>
      <c r="K175" s="199"/>
      <c r="L175" s="204"/>
      <c r="M175" s="205"/>
      <c r="N175" s="206"/>
      <c r="O175" s="206"/>
      <c r="P175" s="206"/>
      <c r="Q175" s="206"/>
      <c r="R175" s="206"/>
      <c r="S175" s="206"/>
      <c r="T175" s="207"/>
      <c r="AT175" s="208" t="s">
        <v>140</v>
      </c>
      <c r="AU175" s="208" t="s">
        <v>82</v>
      </c>
      <c r="AV175" s="13" t="s">
        <v>82</v>
      </c>
      <c r="AW175" s="13" t="s">
        <v>33</v>
      </c>
      <c r="AX175" s="13" t="s">
        <v>79</v>
      </c>
      <c r="AY175" s="208" t="s">
        <v>127</v>
      </c>
    </row>
    <row r="176" spans="1:65" s="12" customFormat="1" ht="22.9" customHeight="1">
      <c r="B176" s="162"/>
      <c r="C176" s="163"/>
      <c r="D176" s="164" t="s">
        <v>70</v>
      </c>
      <c r="E176" s="176" t="s">
        <v>351</v>
      </c>
      <c r="F176" s="176" t="s">
        <v>352</v>
      </c>
      <c r="G176" s="163"/>
      <c r="H176" s="163"/>
      <c r="I176" s="166"/>
      <c r="J176" s="177">
        <f>BK176</f>
        <v>0</v>
      </c>
      <c r="K176" s="163"/>
      <c r="L176" s="168"/>
      <c r="M176" s="169"/>
      <c r="N176" s="170"/>
      <c r="O176" s="170"/>
      <c r="P176" s="171">
        <f>SUM(P177:P188)</f>
        <v>0</v>
      </c>
      <c r="Q176" s="170"/>
      <c r="R176" s="171">
        <f>SUM(R177:R188)</f>
        <v>0</v>
      </c>
      <c r="S176" s="170"/>
      <c r="T176" s="172">
        <f>SUM(T177:T188)</f>
        <v>0</v>
      </c>
      <c r="AR176" s="173" t="s">
        <v>79</v>
      </c>
      <c r="AT176" s="174" t="s">
        <v>70</v>
      </c>
      <c r="AU176" s="174" t="s">
        <v>79</v>
      </c>
      <c r="AY176" s="173" t="s">
        <v>127</v>
      </c>
      <c r="BK176" s="175">
        <f>SUM(BK177:BK188)</f>
        <v>0</v>
      </c>
    </row>
    <row r="177" spans="1:65" s="2" customFormat="1" ht="16.5" customHeight="1">
      <c r="A177" s="34"/>
      <c r="B177" s="35"/>
      <c r="C177" s="178" t="s">
        <v>280</v>
      </c>
      <c r="D177" s="178" t="s">
        <v>129</v>
      </c>
      <c r="E177" s="179" t="s">
        <v>354</v>
      </c>
      <c r="F177" s="180" t="s">
        <v>355</v>
      </c>
      <c r="G177" s="181" t="s">
        <v>200</v>
      </c>
      <c r="H177" s="182">
        <v>2.673</v>
      </c>
      <c r="I177" s="183"/>
      <c r="J177" s="184">
        <f>ROUND(I177*H177,2)</f>
        <v>0</v>
      </c>
      <c r="K177" s="180" t="s">
        <v>133</v>
      </c>
      <c r="L177" s="39"/>
      <c r="M177" s="185" t="s">
        <v>19</v>
      </c>
      <c r="N177" s="186" t="s">
        <v>42</v>
      </c>
      <c r="O177" s="64"/>
      <c r="P177" s="187">
        <f>O177*H177</f>
        <v>0</v>
      </c>
      <c r="Q177" s="187">
        <v>0</v>
      </c>
      <c r="R177" s="187">
        <f>Q177*H177</f>
        <v>0</v>
      </c>
      <c r="S177" s="187">
        <v>0</v>
      </c>
      <c r="T177" s="18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9" t="s">
        <v>134</v>
      </c>
      <c r="AT177" s="189" t="s">
        <v>129</v>
      </c>
      <c r="AU177" s="189" t="s">
        <v>82</v>
      </c>
      <c r="AY177" s="17" t="s">
        <v>127</v>
      </c>
      <c r="BE177" s="190">
        <f>IF(N177="základní",J177,0)</f>
        <v>0</v>
      </c>
      <c r="BF177" s="190">
        <f>IF(N177="snížená",J177,0)</f>
        <v>0</v>
      </c>
      <c r="BG177" s="190">
        <f>IF(N177="zákl. přenesená",J177,0)</f>
        <v>0</v>
      </c>
      <c r="BH177" s="190">
        <f>IF(N177="sníž. přenesená",J177,0)</f>
        <v>0</v>
      </c>
      <c r="BI177" s="190">
        <f>IF(N177="nulová",J177,0)</f>
        <v>0</v>
      </c>
      <c r="BJ177" s="17" t="s">
        <v>79</v>
      </c>
      <c r="BK177" s="190">
        <f>ROUND(I177*H177,2)</f>
        <v>0</v>
      </c>
      <c r="BL177" s="17" t="s">
        <v>134</v>
      </c>
      <c r="BM177" s="189" t="s">
        <v>473</v>
      </c>
    </row>
    <row r="178" spans="1:65" s="2" customFormat="1" ht="11.25">
      <c r="A178" s="34"/>
      <c r="B178" s="35"/>
      <c r="C178" s="36"/>
      <c r="D178" s="191" t="s">
        <v>136</v>
      </c>
      <c r="E178" s="36"/>
      <c r="F178" s="192" t="s">
        <v>357</v>
      </c>
      <c r="G178" s="36"/>
      <c r="H178" s="36"/>
      <c r="I178" s="193"/>
      <c r="J178" s="36"/>
      <c r="K178" s="36"/>
      <c r="L178" s="39"/>
      <c r="M178" s="194"/>
      <c r="N178" s="195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136</v>
      </c>
      <c r="AU178" s="17" t="s">
        <v>82</v>
      </c>
    </row>
    <row r="179" spans="1:65" s="2" customFormat="1" ht="11.25">
      <c r="A179" s="34"/>
      <c r="B179" s="35"/>
      <c r="C179" s="36"/>
      <c r="D179" s="196" t="s">
        <v>138</v>
      </c>
      <c r="E179" s="36"/>
      <c r="F179" s="197" t="s">
        <v>358</v>
      </c>
      <c r="G179" s="36"/>
      <c r="H179" s="36"/>
      <c r="I179" s="193"/>
      <c r="J179" s="36"/>
      <c r="K179" s="36"/>
      <c r="L179" s="39"/>
      <c r="M179" s="194"/>
      <c r="N179" s="195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138</v>
      </c>
      <c r="AU179" s="17" t="s">
        <v>82</v>
      </c>
    </row>
    <row r="180" spans="1:65" s="13" customFormat="1" ht="11.25">
      <c r="B180" s="198"/>
      <c r="C180" s="199"/>
      <c r="D180" s="191" t="s">
        <v>140</v>
      </c>
      <c r="E180" s="200" t="s">
        <v>19</v>
      </c>
      <c r="F180" s="201" t="s">
        <v>474</v>
      </c>
      <c r="G180" s="199"/>
      <c r="H180" s="202">
        <v>2.673</v>
      </c>
      <c r="I180" s="203"/>
      <c r="J180" s="199"/>
      <c r="K180" s="199"/>
      <c r="L180" s="204"/>
      <c r="M180" s="205"/>
      <c r="N180" s="206"/>
      <c r="O180" s="206"/>
      <c r="P180" s="206"/>
      <c r="Q180" s="206"/>
      <c r="R180" s="206"/>
      <c r="S180" s="206"/>
      <c r="T180" s="207"/>
      <c r="AT180" s="208" t="s">
        <v>140</v>
      </c>
      <c r="AU180" s="208" t="s">
        <v>82</v>
      </c>
      <c r="AV180" s="13" t="s">
        <v>82</v>
      </c>
      <c r="AW180" s="13" t="s">
        <v>33</v>
      </c>
      <c r="AX180" s="13" t="s">
        <v>79</v>
      </c>
      <c r="AY180" s="208" t="s">
        <v>127</v>
      </c>
    </row>
    <row r="181" spans="1:65" s="2" customFormat="1" ht="16.5" customHeight="1">
      <c r="A181" s="34"/>
      <c r="B181" s="35"/>
      <c r="C181" s="178" t="s">
        <v>7</v>
      </c>
      <c r="D181" s="178" t="s">
        <v>129</v>
      </c>
      <c r="E181" s="179" t="s">
        <v>361</v>
      </c>
      <c r="F181" s="180" t="s">
        <v>362</v>
      </c>
      <c r="G181" s="181" t="s">
        <v>200</v>
      </c>
      <c r="H181" s="182">
        <v>77.516999999999996</v>
      </c>
      <c r="I181" s="183"/>
      <c r="J181" s="184">
        <f>ROUND(I181*H181,2)</f>
        <v>0</v>
      </c>
      <c r="K181" s="180" t="s">
        <v>133</v>
      </c>
      <c r="L181" s="39"/>
      <c r="M181" s="185" t="s">
        <v>19</v>
      </c>
      <c r="N181" s="186" t="s">
        <v>42</v>
      </c>
      <c r="O181" s="64"/>
      <c r="P181" s="187">
        <f>O181*H181</f>
        <v>0</v>
      </c>
      <c r="Q181" s="187">
        <v>0</v>
      </c>
      <c r="R181" s="187">
        <f>Q181*H181</f>
        <v>0</v>
      </c>
      <c r="S181" s="187">
        <v>0</v>
      </c>
      <c r="T181" s="18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9" t="s">
        <v>134</v>
      </c>
      <c r="AT181" s="189" t="s">
        <v>129</v>
      </c>
      <c r="AU181" s="189" t="s">
        <v>82</v>
      </c>
      <c r="AY181" s="17" t="s">
        <v>127</v>
      </c>
      <c r="BE181" s="190">
        <f>IF(N181="základní",J181,0)</f>
        <v>0</v>
      </c>
      <c r="BF181" s="190">
        <f>IF(N181="snížená",J181,0)</f>
        <v>0</v>
      </c>
      <c r="BG181" s="190">
        <f>IF(N181="zákl. přenesená",J181,0)</f>
        <v>0</v>
      </c>
      <c r="BH181" s="190">
        <f>IF(N181="sníž. přenesená",J181,0)</f>
        <v>0</v>
      </c>
      <c r="BI181" s="190">
        <f>IF(N181="nulová",J181,0)</f>
        <v>0</v>
      </c>
      <c r="BJ181" s="17" t="s">
        <v>79</v>
      </c>
      <c r="BK181" s="190">
        <f>ROUND(I181*H181,2)</f>
        <v>0</v>
      </c>
      <c r="BL181" s="17" t="s">
        <v>134</v>
      </c>
      <c r="BM181" s="189" t="s">
        <v>475</v>
      </c>
    </row>
    <row r="182" spans="1:65" s="2" customFormat="1" ht="19.5">
      <c r="A182" s="34"/>
      <c r="B182" s="35"/>
      <c r="C182" s="36"/>
      <c r="D182" s="191" t="s">
        <v>136</v>
      </c>
      <c r="E182" s="36"/>
      <c r="F182" s="192" t="s">
        <v>364</v>
      </c>
      <c r="G182" s="36"/>
      <c r="H182" s="36"/>
      <c r="I182" s="193"/>
      <c r="J182" s="36"/>
      <c r="K182" s="36"/>
      <c r="L182" s="39"/>
      <c r="M182" s="194"/>
      <c r="N182" s="195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136</v>
      </c>
      <c r="AU182" s="17" t="s">
        <v>82</v>
      </c>
    </row>
    <row r="183" spans="1:65" s="2" customFormat="1" ht="11.25">
      <c r="A183" s="34"/>
      <c r="B183" s="35"/>
      <c r="C183" s="36"/>
      <c r="D183" s="196" t="s">
        <v>138</v>
      </c>
      <c r="E183" s="36"/>
      <c r="F183" s="197" t="s">
        <v>365</v>
      </c>
      <c r="G183" s="36"/>
      <c r="H183" s="36"/>
      <c r="I183" s="193"/>
      <c r="J183" s="36"/>
      <c r="K183" s="36"/>
      <c r="L183" s="39"/>
      <c r="M183" s="194"/>
      <c r="N183" s="195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138</v>
      </c>
      <c r="AU183" s="17" t="s">
        <v>82</v>
      </c>
    </row>
    <row r="184" spans="1:65" s="13" customFormat="1" ht="11.25">
      <c r="B184" s="198"/>
      <c r="C184" s="199"/>
      <c r="D184" s="191" t="s">
        <v>140</v>
      </c>
      <c r="E184" s="200" t="s">
        <v>19</v>
      </c>
      <c r="F184" s="201" t="s">
        <v>476</v>
      </c>
      <c r="G184" s="199"/>
      <c r="H184" s="202">
        <v>77.516999999999996</v>
      </c>
      <c r="I184" s="203"/>
      <c r="J184" s="199"/>
      <c r="K184" s="199"/>
      <c r="L184" s="204"/>
      <c r="M184" s="205"/>
      <c r="N184" s="206"/>
      <c r="O184" s="206"/>
      <c r="P184" s="206"/>
      <c r="Q184" s="206"/>
      <c r="R184" s="206"/>
      <c r="S184" s="206"/>
      <c r="T184" s="207"/>
      <c r="AT184" s="208" t="s">
        <v>140</v>
      </c>
      <c r="AU184" s="208" t="s">
        <v>82</v>
      </c>
      <c r="AV184" s="13" t="s">
        <v>82</v>
      </c>
      <c r="AW184" s="13" t="s">
        <v>33</v>
      </c>
      <c r="AX184" s="13" t="s">
        <v>79</v>
      </c>
      <c r="AY184" s="208" t="s">
        <v>127</v>
      </c>
    </row>
    <row r="185" spans="1:65" s="2" customFormat="1" ht="24.2" customHeight="1">
      <c r="A185" s="34"/>
      <c r="B185" s="35"/>
      <c r="C185" s="178" t="s">
        <v>293</v>
      </c>
      <c r="D185" s="178" t="s">
        <v>129</v>
      </c>
      <c r="E185" s="179" t="s">
        <v>368</v>
      </c>
      <c r="F185" s="180" t="s">
        <v>369</v>
      </c>
      <c r="G185" s="181" t="s">
        <v>200</v>
      </c>
      <c r="H185" s="182">
        <v>2.673</v>
      </c>
      <c r="I185" s="183"/>
      <c r="J185" s="184">
        <f>ROUND(I185*H185,2)</f>
        <v>0</v>
      </c>
      <c r="K185" s="180" t="s">
        <v>133</v>
      </c>
      <c r="L185" s="39"/>
      <c r="M185" s="185" t="s">
        <v>19</v>
      </c>
      <c r="N185" s="186" t="s">
        <v>42</v>
      </c>
      <c r="O185" s="64"/>
      <c r="P185" s="187">
        <f>O185*H185</f>
        <v>0</v>
      </c>
      <c r="Q185" s="187">
        <v>0</v>
      </c>
      <c r="R185" s="187">
        <f>Q185*H185</f>
        <v>0</v>
      </c>
      <c r="S185" s="187">
        <v>0</v>
      </c>
      <c r="T185" s="18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9" t="s">
        <v>134</v>
      </c>
      <c r="AT185" s="189" t="s">
        <v>129</v>
      </c>
      <c r="AU185" s="189" t="s">
        <v>82</v>
      </c>
      <c r="AY185" s="17" t="s">
        <v>127</v>
      </c>
      <c r="BE185" s="190">
        <f>IF(N185="základní",J185,0)</f>
        <v>0</v>
      </c>
      <c r="BF185" s="190">
        <f>IF(N185="snížená",J185,0)</f>
        <v>0</v>
      </c>
      <c r="BG185" s="190">
        <f>IF(N185="zákl. přenesená",J185,0)</f>
        <v>0</v>
      </c>
      <c r="BH185" s="190">
        <f>IF(N185="sníž. přenesená",J185,0)</f>
        <v>0</v>
      </c>
      <c r="BI185" s="190">
        <f>IF(N185="nulová",J185,0)</f>
        <v>0</v>
      </c>
      <c r="BJ185" s="17" t="s">
        <v>79</v>
      </c>
      <c r="BK185" s="190">
        <f>ROUND(I185*H185,2)</f>
        <v>0</v>
      </c>
      <c r="BL185" s="17" t="s">
        <v>134</v>
      </c>
      <c r="BM185" s="189" t="s">
        <v>477</v>
      </c>
    </row>
    <row r="186" spans="1:65" s="2" customFormat="1" ht="19.5">
      <c r="A186" s="34"/>
      <c r="B186" s="35"/>
      <c r="C186" s="36"/>
      <c r="D186" s="191" t="s">
        <v>136</v>
      </c>
      <c r="E186" s="36"/>
      <c r="F186" s="192" t="s">
        <v>371</v>
      </c>
      <c r="G186" s="36"/>
      <c r="H186" s="36"/>
      <c r="I186" s="193"/>
      <c r="J186" s="36"/>
      <c r="K186" s="36"/>
      <c r="L186" s="39"/>
      <c r="M186" s="194"/>
      <c r="N186" s="195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136</v>
      </c>
      <c r="AU186" s="17" t="s">
        <v>82</v>
      </c>
    </row>
    <row r="187" spans="1:65" s="2" customFormat="1" ht="11.25">
      <c r="A187" s="34"/>
      <c r="B187" s="35"/>
      <c r="C187" s="36"/>
      <c r="D187" s="196" t="s">
        <v>138</v>
      </c>
      <c r="E187" s="36"/>
      <c r="F187" s="197" t="s">
        <v>372</v>
      </c>
      <c r="G187" s="36"/>
      <c r="H187" s="36"/>
      <c r="I187" s="193"/>
      <c r="J187" s="36"/>
      <c r="K187" s="36"/>
      <c r="L187" s="39"/>
      <c r="M187" s="194"/>
      <c r="N187" s="195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138</v>
      </c>
      <c r="AU187" s="17" t="s">
        <v>82</v>
      </c>
    </row>
    <row r="188" spans="1:65" s="13" customFormat="1" ht="11.25">
      <c r="B188" s="198"/>
      <c r="C188" s="199"/>
      <c r="D188" s="191" t="s">
        <v>140</v>
      </c>
      <c r="E188" s="200" t="s">
        <v>19</v>
      </c>
      <c r="F188" s="201" t="s">
        <v>474</v>
      </c>
      <c r="G188" s="199"/>
      <c r="H188" s="202">
        <v>2.673</v>
      </c>
      <c r="I188" s="203"/>
      <c r="J188" s="199"/>
      <c r="K188" s="199"/>
      <c r="L188" s="204"/>
      <c r="M188" s="205"/>
      <c r="N188" s="206"/>
      <c r="O188" s="206"/>
      <c r="P188" s="206"/>
      <c r="Q188" s="206"/>
      <c r="R188" s="206"/>
      <c r="S188" s="206"/>
      <c r="T188" s="207"/>
      <c r="AT188" s="208" t="s">
        <v>140</v>
      </c>
      <c r="AU188" s="208" t="s">
        <v>82</v>
      </c>
      <c r="AV188" s="13" t="s">
        <v>82</v>
      </c>
      <c r="AW188" s="13" t="s">
        <v>33</v>
      </c>
      <c r="AX188" s="13" t="s">
        <v>79</v>
      </c>
      <c r="AY188" s="208" t="s">
        <v>127</v>
      </c>
    </row>
    <row r="189" spans="1:65" s="12" customFormat="1" ht="22.9" customHeight="1">
      <c r="B189" s="162"/>
      <c r="C189" s="163"/>
      <c r="D189" s="164" t="s">
        <v>70</v>
      </c>
      <c r="E189" s="176" t="s">
        <v>373</v>
      </c>
      <c r="F189" s="176" t="s">
        <v>374</v>
      </c>
      <c r="G189" s="163"/>
      <c r="H189" s="163"/>
      <c r="I189" s="166"/>
      <c r="J189" s="177">
        <f>BK189</f>
        <v>0</v>
      </c>
      <c r="K189" s="163"/>
      <c r="L189" s="168"/>
      <c r="M189" s="169"/>
      <c r="N189" s="170"/>
      <c r="O189" s="170"/>
      <c r="P189" s="171">
        <f>SUM(P190:P192)</f>
        <v>0</v>
      </c>
      <c r="Q189" s="170"/>
      <c r="R189" s="171">
        <f>SUM(R190:R192)</f>
        <v>0</v>
      </c>
      <c r="S189" s="170"/>
      <c r="T189" s="172">
        <f>SUM(T190:T192)</f>
        <v>0</v>
      </c>
      <c r="AR189" s="173" t="s">
        <v>79</v>
      </c>
      <c r="AT189" s="174" t="s">
        <v>70</v>
      </c>
      <c r="AU189" s="174" t="s">
        <v>79</v>
      </c>
      <c r="AY189" s="173" t="s">
        <v>127</v>
      </c>
      <c r="BK189" s="175">
        <f>SUM(BK190:BK192)</f>
        <v>0</v>
      </c>
    </row>
    <row r="190" spans="1:65" s="2" customFormat="1" ht="16.5" customHeight="1">
      <c r="A190" s="34"/>
      <c r="B190" s="35"/>
      <c r="C190" s="178" t="s">
        <v>301</v>
      </c>
      <c r="D190" s="178" t="s">
        <v>129</v>
      </c>
      <c r="E190" s="179" t="s">
        <v>478</v>
      </c>
      <c r="F190" s="180" t="s">
        <v>479</v>
      </c>
      <c r="G190" s="181" t="s">
        <v>200</v>
      </c>
      <c r="H190" s="182">
        <v>96.89</v>
      </c>
      <c r="I190" s="183"/>
      <c r="J190" s="184">
        <f>ROUND(I190*H190,2)</f>
        <v>0</v>
      </c>
      <c r="K190" s="180" t="s">
        <v>133</v>
      </c>
      <c r="L190" s="39"/>
      <c r="M190" s="185" t="s">
        <v>19</v>
      </c>
      <c r="N190" s="186" t="s">
        <v>42</v>
      </c>
      <c r="O190" s="64"/>
      <c r="P190" s="187">
        <f>O190*H190</f>
        <v>0</v>
      </c>
      <c r="Q190" s="187">
        <v>0</v>
      </c>
      <c r="R190" s="187">
        <f>Q190*H190</f>
        <v>0</v>
      </c>
      <c r="S190" s="187">
        <v>0</v>
      </c>
      <c r="T190" s="18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9" t="s">
        <v>134</v>
      </c>
      <c r="AT190" s="189" t="s">
        <v>129</v>
      </c>
      <c r="AU190" s="189" t="s">
        <v>82</v>
      </c>
      <c r="AY190" s="17" t="s">
        <v>127</v>
      </c>
      <c r="BE190" s="190">
        <f>IF(N190="základní",J190,0)</f>
        <v>0</v>
      </c>
      <c r="BF190" s="190">
        <f>IF(N190="snížená",J190,0)</f>
        <v>0</v>
      </c>
      <c r="BG190" s="190">
        <f>IF(N190="zákl. přenesená",J190,0)</f>
        <v>0</v>
      </c>
      <c r="BH190" s="190">
        <f>IF(N190="sníž. přenesená",J190,0)</f>
        <v>0</v>
      </c>
      <c r="BI190" s="190">
        <f>IF(N190="nulová",J190,0)</f>
        <v>0</v>
      </c>
      <c r="BJ190" s="17" t="s">
        <v>79</v>
      </c>
      <c r="BK190" s="190">
        <f>ROUND(I190*H190,2)</f>
        <v>0</v>
      </c>
      <c r="BL190" s="17" t="s">
        <v>134</v>
      </c>
      <c r="BM190" s="189" t="s">
        <v>480</v>
      </c>
    </row>
    <row r="191" spans="1:65" s="2" customFormat="1" ht="11.25">
      <c r="A191" s="34"/>
      <c r="B191" s="35"/>
      <c r="C191" s="36"/>
      <c r="D191" s="191" t="s">
        <v>136</v>
      </c>
      <c r="E191" s="36"/>
      <c r="F191" s="192" t="s">
        <v>481</v>
      </c>
      <c r="G191" s="36"/>
      <c r="H191" s="36"/>
      <c r="I191" s="193"/>
      <c r="J191" s="36"/>
      <c r="K191" s="36"/>
      <c r="L191" s="39"/>
      <c r="M191" s="194"/>
      <c r="N191" s="195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136</v>
      </c>
      <c r="AU191" s="17" t="s">
        <v>82</v>
      </c>
    </row>
    <row r="192" spans="1:65" s="2" customFormat="1" ht="11.25">
      <c r="A192" s="34"/>
      <c r="B192" s="35"/>
      <c r="C192" s="36"/>
      <c r="D192" s="196" t="s">
        <v>138</v>
      </c>
      <c r="E192" s="36"/>
      <c r="F192" s="197" t="s">
        <v>482</v>
      </c>
      <c r="G192" s="36"/>
      <c r="H192" s="36"/>
      <c r="I192" s="193"/>
      <c r="J192" s="36"/>
      <c r="K192" s="36"/>
      <c r="L192" s="39"/>
      <c r="M192" s="220"/>
      <c r="N192" s="221"/>
      <c r="O192" s="222"/>
      <c r="P192" s="222"/>
      <c r="Q192" s="222"/>
      <c r="R192" s="222"/>
      <c r="S192" s="222"/>
      <c r="T192" s="223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138</v>
      </c>
      <c r="AU192" s="17" t="s">
        <v>82</v>
      </c>
    </row>
    <row r="193" spans="1:31" s="2" customFormat="1" ht="6.95" customHeight="1">
      <c r="A193" s="34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39"/>
      <c r="M193" s="34"/>
      <c r="O193" s="34"/>
      <c r="P193" s="34"/>
      <c r="Q193" s="34"/>
      <c r="R193" s="34"/>
      <c r="S193" s="34"/>
      <c r="T193" s="34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</row>
  </sheetData>
  <sheetProtection algorithmName="SHA-512" hashValue="0It9/Dk9XzQVFTLEJJFQo+1Ll4d+xIMF1CLNpBOvSLsCG37SbLGQhzb1yIEuN7NtceZsoqqN7zkIk0xmnEimEg==" saltValue="2ROtqhpecQEqPcmsZlG8+XT4xYJJ4/aq/wrGHjwjjpbVQQVU/k/CDgliwdZtVrh+eB/8xouV4xIGHg0Lr0o5yQ==" spinCount="100000" sheet="1" objects="1" scenarios="1" formatColumns="0" formatRows="0" autoFilter="0"/>
  <autoFilter ref="C84:K192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0" r:id="rId1"/>
    <hyperlink ref="F94" r:id="rId2"/>
    <hyperlink ref="F99" r:id="rId3"/>
    <hyperlink ref="F103" r:id="rId4"/>
    <hyperlink ref="F107" r:id="rId5"/>
    <hyperlink ref="F112" r:id="rId6"/>
    <hyperlink ref="F119" r:id="rId7"/>
    <hyperlink ref="F124" r:id="rId8"/>
    <hyperlink ref="F128" r:id="rId9"/>
    <hyperlink ref="F132" r:id="rId10"/>
    <hyperlink ref="F136" r:id="rId11"/>
    <hyperlink ref="F141" r:id="rId12"/>
    <hyperlink ref="F146" r:id="rId13"/>
    <hyperlink ref="F153" r:id="rId14"/>
    <hyperlink ref="F157" r:id="rId15"/>
    <hyperlink ref="F163" r:id="rId16"/>
    <hyperlink ref="F168" r:id="rId17"/>
    <hyperlink ref="F174" r:id="rId18"/>
    <hyperlink ref="F179" r:id="rId19"/>
    <hyperlink ref="F183" r:id="rId20"/>
    <hyperlink ref="F187" r:id="rId21"/>
    <hyperlink ref="F192" r:id="rId2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7" t="s">
        <v>88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82</v>
      </c>
    </row>
    <row r="4" spans="1:46" s="1" customFormat="1" ht="24.95" customHeight="1">
      <c r="B4" s="20"/>
      <c r="D4" s="110" t="s">
        <v>97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55" t="str">
        <f>'Rekapitulace stavby'!K6</f>
        <v>Společná zařízení Urbanice - ZP1, ZP2 a ZP3</v>
      </c>
      <c r="F7" s="356"/>
      <c r="G7" s="356"/>
      <c r="H7" s="356"/>
      <c r="L7" s="20"/>
    </row>
    <row r="8" spans="1:46" s="2" customFormat="1" ht="12" customHeight="1">
      <c r="A8" s="34"/>
      <c r="B8" s="39"/>
      <c r="C8" s="34"/>
      <c r="D8" s="112" t="s">
        <v>98</v>
      </c>
      <c r="E8" s="34"/>
      <c r="F8" s="34"/>
      <c r="G8" s="34"/>
      <c r="H8" s="34"/>
      <c r="I8" s="34"/>
      <c r="J8" s="34"/>
      <c r="K8" s="34"/>
      <c r="L8" s="113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7" t="s">
        <v>483</v>
      </c>
      <c r="F9" s="358"/>
      <c r="G9" s="358"/>
      <c r="H9" s="358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03" t="s">
        <v>81</v>
      </c>
      <c r="G11" s="34"/>
      <c r="H11" s="34"/>
      <c r="I11" s="112" t="s">
        <v>20</v>
      </c>
      <c r="J11" s="103" t="s">
        <v>19</v>
      </c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21</v>
      </c>
      <c r="E12" s="34"/>
      <c r="F12" s="103" t="s">
        <v>22</v>
      </c>
      <c r="G12" s="34"/>
      <c r="H12" s="34"/>
      <c r="I12" s="112" t="s">
        <v>23</v>
      </c>
      <c r="J12" s="114" t="str">
        <f>'Rekapitulace stavby'!AN8</f>
        <v>10. 6. 2024</v>
      </c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25</v>
      </c>
      <c r="E14" s="34"/>
      <c r="F14" s="34"/>
      <c r="G14" s="34"/>
      <c r="H14" s="34"/>
      <c r="I14" s="112" t="s">
        <v>26</v>
      </c>
      <c r="J14" s="103" t="s">
        <v>19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3" t="s">
        <v>27</v>
      </c>
      <c r="F15" s="34"/>
      <c r="G15" s="34"/>
      <c r="H15" s="34"/>
      <c r="I15" s="112" t="s">
        <v>28</v>
      </c>
      <c r="J15" s="103" t="s">
        <v>19</v>
      </c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29</v>
      </c>
      <c r="E17" s="34"/>
      <c r="F17" s="34"/>
      <c r="G17" s="34"/>
      <c r="H17" s="34"/>
      <c r="I17" s="112" t="s">
        <v>26</v>
      </c>
      <c r="J17" s="30" t="str">
        <f>'Rekapitulace stavby'!AN13</f>
        <v>Vyplň údaj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9" t="str">
        <f>'Rekapitulace stavby'!E14</f>
        <v>Vyplň údaj</v>
      </c>
      <c r="F18" s="360"/>
      <c r="G18" s="360"/>
      <c r="H18" s="360"/>
      <c r="I18" s="112" t="s">
        <v>28</v>
      </c>
      <c r="J18" s="30" t="str">
        <f>'Rekapitulace stavby'!AN14</f>
        <v>Vyplň údaj</v>
      </c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31</v>
      </c>
      <c r="E20" s="34"/>
      <c r="F20" s="34"/>
      <c r="G20" s="34"/>
      <c r="H20" s="34"/>
      <c r="I20" s="112" t="s">
        <v>26</v>
      </c>
      <c r="J20" s="103" t="s">
        <v>19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3" t="s">
        <v>32</v>
      </c>
      <c r="F21" s="34"/>
      <c r="G21" s="34"/>
      <c r="H21" s="34"/>
      <c r="I21" s="112" t="s">
        <v>28</v>
      </c>
      <c r="J21" s="103" t="s">
        <v>19</v>
      </c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26</v>
      </c>
      <c r="J23" s="103" t="str">
        <f>IF('Rekapitulace stavby'!AN19="","",'Rekapitulace stavby'!AN19)</f>
        <v/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3" t="str">
        <f>IF('Rekapitulace stavby'!E20="","",'Rekapitulace stavby'!E20)</f>
        <v xml:space="preserve"> </v>
      </c>
      <c r="F24" s="34"/>
      <c r="G24" s="34"/>
      <c r="H24" s="34"/>
      <c r="I24" s="112" t="s">
        <v>28</v>
      </c>
      <c r="J24" s="103" t="str">
        <f>IF('Rekapitulace stavby'!AN20="","",'Rekapitulace stavby'!AN20)</f>
        <v/>
      </c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35</v>
      </c>
      <c r="E26" s="34"/>
      <c r="F26" s="34"/>
      <c r="G26" s="34"/>
      <c r="H26" s="34"/>
      <c r="I26" s="34"/>
      <c r="J26" s="34"/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61" t="s">
        <v>19</v>
      </c>
      <c r="F27" s="361"/>
      <c r="G27" s="361"/>
      <c r="H27" s="361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113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ROUND(J85, 2)</f>
        <v>0</v>
      </c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ROUND((SUM(BE85:BE168)),  2)</f>
        <v>0</v>
      </c>
      <c r="G33" s="34"/>
      <c r="H33" s="34"/>
      <c r="I33" s="124">
        <v>0.21</v>
      </c>
      <c r="J33" s="123">
        <f>ROUND(((SUM(BE85:BE168))*I33),  2)</f>
        <v>0</v>
      </c>
      <c r="K33" s="34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ROUND((SUM(BF85:BF168)),  2)</f>
        <v>0</v>
      </c>
      <c r="G34" s="34"/>
      <c r="H34" s="34"/>
      <c r="I34" s="124">
        <v>0.12</v>
      </c>
      <c r="J34" s="123">
        <f>ROUND(((SUM(BF85:BF168))*I34),  2)</f>
        <v>0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ROUND((SUM(BG85:BG168)),  2)</f>
        <v>0</v>
      </c>
      <c r="G35" s="34"/>
      <c r="H35" s="34"/>
      <c r="I35" s="124">
        <v>0.21</v>
      </c>
      <c r="J35" s="123">
        <f>0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ROUND((SUM(BH85:BH168)),  2)</f>
        <v>0</v>
      </c>
      <c r="G36" s="34"/>
      <c r="H36" s="34"/>
      <c r="I36" s="124">
        <v>0.12</v>
      </c>
      <c r="J36" s="123">
        <f>0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ROUND((SUM(BI85:BI168)),  2)</f>
        <v>0</v>
      </c>
      <c r="G37" s="34"/>
      <c r="H37" s="34"/>
      <c r="I37" s="124">
        <v>0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2"/>
      <c r="C40" s="133"/>
      <c r="D40" s="133"/>
      <c r="E40" s="133"/>
      <c r="F40" s="133"/>
      <c r="G40" s="133"/>
      <c r="H40" s="133"/>
      <c r="I40" s="133"/>
      <c r="J40" s="133"/>
      <c r="K40" s="133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34"/>
      <c r="C44" s="135"/>
      <c r="D44" s="135"/>
      <c r="E44" s="135"/>
      <c r="F44" s="135"/>
      <c r="G44" s="135"/>
      <c r="H44" s="135"/>
      <c r="I44" s="135"/>
      <c r="J44" s="135"/>
      <c r="K44" s="135"/>
      <c r="L44" s="113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100</v>
      </c>
      <c r="D45" s="36"/>
      <c r="E45" s="36"/>
      <c r="F45" s="36"/>
      <c r="G45" s="36"/>
      <c r="H45" s="36"/>
      <c r="I45" s="36"/>
      <c r="J45" s="36"/>
      <c r="K45" s="36"/>
      <c r="L45" s="113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2" t="str">
        <f>E7</f>
        <v>Společná zařízení Urbanice - ZP1, ZP2 a ZP3</v>
      </c>
      <c r="F48" s="363"/>
      <c r="G48" s="363"/>
      <c r="H48" s="363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98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1" t="str">
        <f>E9</f>
        <v>SO-07 - Záchytný příkop ZP3</v>
      </c>
      <c r="F50" s="364"/>
      <c r="G50" s="364"/>
      <c r="H50" s="364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13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10. 6. 2024</v>
      </c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Obec Urbanice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6" t="s">
        <v>101</v>
      </c>
      <c r="D57" s="137"/>
      <c r="E57" s="137"/>
      <c r="F57" s="137"/>
      <c r="G57" s="137"/>
      <c r="H57" s="137"/>
      <c r="I57" s="137"/>
      <c r="J57" s="138" t="s">
        <v>102</v>
      </c>
      <c r="K57" s="137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9" t="s">
        <v>69</v>
      </c>
      <c r="D59" s="36"/>
      <c r="E59" s="36"/>
      <c r="F59" s="36"/>
      <c r="G59" s="36"/>
      <c r="H59" s="36"/>
      <c r="I59" s="36"/>
      <c r="J59" s="77">
        <f>J85</f>
        <v>0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103</v>
      </c>
    </row>
    <row r="60" spans="1:47" s="9" customFormat="1" ht="24.95" customHeight="1">
      <c r="B60" s="140"/>
      <c r="C60" s="141"/>
      <c r="D60" s="142" t="s">
        <v>104</v>
      </c>
      <c r="E60" s="143"/>
      <c r="F60" s="143"/>
      <c r="G60" s="143"/>
      <c r="H60" s="143"/>
      <c r="I60" s="143"/>
      <c r="J60" s="144">
        <f>J86</f>
        <v>0</v>
      </c>
      <c r="K60" s="141"/>
      <c r="L60" s="145"/>
    </row>
    <row r="61" spans="1:47" s="10" customFormat="1" ht="19.899999999999999" customHeight="1">
      <c r="B61" s="146"/>
      <c r="C61" s="97"/>
      <c r="D61" s="147" t="s">
        <v>105</v>
      </c>
      <c r="E61" s="148"/>
      <c r="F61" s="148"/>
      <c r="G61" s="148"/>
      <c r="H61" s="148"/>
      <c r="I61" s="148"/>
      <c r="J61" s="149">
        <f>J87</f>
        <v>0</v>
      </c>
      <c r="K61" s="97"/>
      <c r="L61" s="150"/>
    </row>
    <row r="62" spans="1:47" s="10" customFormat="1" ht="19.899999999999999" customHeight="1">
      <c r="B62" s="146"/>
      <c r="C62" s="97"/>
      <c r="D62" s="147" t="s">
        <v>106</v>
      </c>
      <c r="E62" s="148"/>
      <c r="F62" s="148"/>
      <c r="G62" s="148"/>
      <c r="H62" s="148"/>
      <c r="I62" s="148"/>
      <c r="J62" s="149">
        <f>J133</f>
        <v>0</v>
      </c>
      <c r="K62" s="97"/>
      <c r="L62" s="150"/>
    </row>
    <row r="63" spans="1:47" s="10" customFormat="1" ht="19.899999999999999" customHeight="1">
      <c r="B63" s="146"/>
      <c r="C63" s="97"/>
      <c r="D63" s="147" t="s">
        <v>107</v>
      </c>
      <c r="E63" s="148"/>
      <c r="F63" s="148"/>
      <c r="G63" s="148"/>
      <c r="H63" s="148"/>
      <c r="I63" s="148"/>
      <c r="J63" s="149">
        <f>J143</f>
        <v>0</v>
      </c>
      <c r="K63" s="97"/>
      <c r="L63" s="150"/>
    </row>
    <row r="64" spans="1:47" s="10" customFormat="1" ht="19.899999999999999" customHeight="1">
      <c r="B64" s="146"/>
      <c r="C64" s="97"/>
      <c r="D64" s="147" t="s">
        <v>108</v>
      </c>
      <c r="E64" s="148"/>
      <c r="F64" s="148"/>
      <c r="G64" s="148"/>
      <c r="H64" s="148"/>
      <c r="I64" s="148"/>
      <c r="J64" s="149">
        <f>J158</f>
        <v>0</v>
      </c>
      <c r="K64" s="97"/>
      <c r="L64" s="150"/>
    </row>
    <row r="65" spans="1:31" s="10" customFormat="1" ht="19.899999999999999" customHeight="1">
      <c r="B65" s="146"/>
      <c r="C65" s="97"/>
      <c r="D65" s="147" t="s">
        <v>111</v>
      </c>
      <c r="E65" s="148"/>
      <c r="F65" s="148"/>
      <c r="G65" s="148"/>
      <c r="H65" s="148"/>
      <c r="I65" s="148"/>
      <c r="J65" s="149">
        <f>J165</f>
        <v>0</v>
      </c>
      <c r="K65" s="97"/>
      <c r="L65" s="150"/>
    </row>
    <row r="66" spans="1:31" s="2" customFormat="1" ht="21.75" customHeight="1">
      <c r="A66" s="34"/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113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s="2" customFormat="1" ht="6.95" customHeight="1">
      <c r="A67" s="34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113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71" spans="1:31" s="2" customFormat="1" ht="6.95" customHeight="1">
      <c r="A71" s="34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3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4.95" customHeight="1">
      <c r="A72" s="34"/>
      <c r="B72" s="35"/>
      <c r="C72" s="23" t="s">
        <v>112</v>
      </c>
      <c r="D72" s="36"/>
      <c r="E72" s="36"/>
      <c r="F72" s="36"/>
      <c r="G72" s="36"/>
      <c r="H72" s="36"/>
      <c r="I72" s="36"/>
      <c r="J72" s="36"/>
      <c r="K72" s="36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5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16</v>
      </c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362" t="str">
        <f>E7</f>
        <v>Společná zařízení Urbanice - ZP1, ZP2 a ZP3</v>
      </c>
      <c r="F75" s="363"/>
      <c r="G75" s="363"/>
      <c r="H75" s="363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98</v>
      </c>
      <c r="D76" s="36"/>
      <c r="E76" s="36"/>
      <c r="F76" s="36"/>
      <c r="G76" s="36"/>
      <c r="H76" s="36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6"/>
      <c r="D77" s="36"/>
      <c r="E77" s="311" t="str">
        <f>E9</f>
        <v>SO-07 - Záchytný příkop ZP3</v>
      </c>
      <c r="F77" s="364"/>
      <c r="G77" s="364"/>
      <c r="H77" s="364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21</v>
      </c>
      <c r="D79" s="36"/>
      <c r="E79" s="36"/>
      <c r="F79" s="27" t="str">
        <f>F12</f>
        <v xml:space="preserve"> </v>
      </c>
      <c r="G79" s="36"/>
      <c r="H79" s="36"/>
      <c r="I79" s="29" t="s">
        <v>23</v>
      </c>
      <c r="J79" s="59" t="str">
        <f>IF(J12="","",J12)</f>
        <v>10. 6. 2024</v>
      </c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25.7" customHeight="1">
      <c r="A81" s="34"/>
      <c r="B81" s="35"/>
      <c r="C81" s="29" t="s">
        <v>25</v>
      </c>
      <c r="D81" s="36"/>
      <c r="E81" s="36"/>
      <c r="F81" s="27" t="str">
        <f>E15</f>
        <v>Obec Urbanice</v>
      </c>
      <c r="G81" s="36"/>
      <c r="H81" s="36"/>
      <c r="I81" s="29" t="s">
        <v>31</v>
      </c>
      <c r="J81" s="32" t="str">
        <f>E21</f>
        <v>Agroprojekce Litomyšl, s.r.o.</v>
      </c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2" customHeight="1">
      <c r="A82" s="34"/>
      <c r="B82" s="35"/>
      <c r="C82" s="29" t="s">
        <v>29</v>
      </c>
      <c r="D82" s="36"/>
      <c r="E82" s="36"/>
      <c r="F82" s="27" t="str">
        <f>IF(E18="","",E18)</f>
        <v>Vyplň údaj</v>
      </c>
      <c r="G82" s="36"/>
      <c r="H82" s="36"/>
      <c r="I82" s="29" t="s">
        <v>34</v>
      </c>
      <c r="J82" s="32" t="str">
        <f>E24</f>
        <v xml:space="preserve"> </v>
      </c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0.3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11" customFormat="1" ht="29.25" customHeight="1">
      <c r="A84" s="151"/>
      <c r="B84" s="152"/>
      <c r="C84" s="153" t="s">
        <v>113</v>
      </c>
      <c r="D84" s="154" t="s">
        <v>56</v>
      </c>
      <c r="E84" s="154" t="s">
        <v>52</v>
      </c>
      <c r="F84" s="154" t="s">
        <v>53</v>
      </c>
      <c r="G84" s="154" t="s">
        <v>114</v>
      </c>
      <c r="H84" s="154" t="s">
        <v>115</v>
      </c>
      <c r="I84" s="154" t="s">
        <v>116</v>
      </c>
      <c r="J84" s="154" t="s">
        <v>102</v>
      </c>
      <c r="K84" s="155" t="s">
        <v>117</v>
      </c>
      <c r="L84" s="156"/>
      <c r="M84" s="68" t="s">
        <v>19</v>
      </c>
      <c r="N84" s="69" t="s">
        <v>41</v>
      </c>
      <c r="O84" s="69" t="s">
        <v>118</v>
      </c>
      <c r="P84" s="69" t="s">
        <v>119</v>
      </c>
      <c r="Q84" s="69" t="s">
        <v>120</v>
      </c>
      <c r="R84" s="69" t="s">
        <v>121</v>
      </c>
      <c r="S84" s="69" t="s">
        <v>122</v>
      </c>
      <c r="T84" s="70" t="s">
        <v>123</v>
      </c>
      <c r="U84" s="151"/>
      <c r="V84" s="151"/>
      <c r="W84" s="151"/>
      <c r="X84" s="151"/>
      <c r="Y84" s="151"/>
      <c r="Z84" s="151"/>
      <c r="AA84" s="151"/>
      <c r="AB84" s="151"/>
      <c r="AC84" s="151"/>
      <c r="AD84" s="151"/>
      <c r="AE84" s="151"/>
    </row>
    <row r="85" spans="1:65" s="2" customFormat="1" ht="22.9" customHeight="1">
      <c r="A85" s="34"/>
      <c r="B85" s="35"/>
      <c r="C85" s="75" t="s">
        <v>124</v>
      </c>
      <c r="D85" s="36"/>
      <c r="E85" s="36"/>
      <c r="F85" s="36"/>
      <c r="G85" s="36"/>
      <c r="H85" s="36"/>
      <c r="I85" s="36"/>
      <c r="J85" s="157">
        <f>BK85</f>
        <v>0</v>
      </c>
      <c r="K85" s="36"/>
      <c r="L85" s="39"/>
      <c r="M85" s="71"/>
      <c r="N85" s="158"/>
      <c r="O85" s="72"/>
      <c r="P85" s="159">
        <f>P86</f>
        <v>0</v>
      </c>
      <c r="Q85" s="72"/>
      <c r="R85" s="159">
        <f>R86</f>
        <v>29.445656549999995</v>
      </c>
      <c r="S85" s="72"/>
      <c r="T85" s="160">
        <f>T86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7" t="s">
        <v>70</v>
      </c>
      <c r="AU85" s="17" t="s">
        <v>103</v>
      </c>
      <c r="BK85" s="161">
        <f>BK86</f>
        <v>0</v>
      </c>
    </row>
    <row r="86" spans="1:65" s="12" customFormat="1" ht="25.9" customHeight="1">
      <c r="B86" s="162"/>
      <c r="C86" s="163"/>
      <c r="D86" s="164" t="s">
        <v>70</v>
      </c>
      <c r="E86" s="165" t="s">
        <v>125</v>
      </c>
      <c r="F86" s="165" t="s">
        <v>126</v>
      </c>
      <c r="G86" s="163"/>
      <c r="H86" s="163"/>
      <c r="I86" s="166"/>
      <c r="J86" s="167">
        <f>BK86</f>
        <v>0</v>
      </c>
      <c r="K86" s="163"/>
      <c r="L86" s="168"/>
      <c r="M86" s="169"/>
      <c r="N86" s="170"/>
      <c r="O86" s="170"/>
      <c r="P86" s="171">
        <f>P87+P133+P143+P158+P165</f>
        <v>0</v>
      </c>
      <c r="Q86" s="170"/>
      <c r="R86" s="171">
        <f>R87+R133+R143+R158+R165</f>
        <v>29.445656549999995</v>
      </c>
      <c r="S86" s="170"/>
      <c r="T86" s="172">
        <f>T87+T133+T143+T158+T165</f>
        <v>0</v>
      </c>
      <c r="AR86" s="173" t="s">
        <v>79</v>
      </c>
      <c r="AT86" s="174" t="s">
        <v>70</v>
      </c>
      <c r="AU86" s="174" t="s">
        <v>71</v>
      </c>
      <c r="AY86" s="173" t="s">
        <v>127</v>
      </c>
      <c r="BK86" s="175">
        <f>BK87+BK133+BK143+BK158+BK165</f>
        <v>0</v>
      </c>
    </row>
    <row r="87" spans="1:65" s="12" customFormat="1" ht="22.9" customHeight="1">
      <c r="B87" s="162"/>
      <c r="C87" s="163"/>
      <c r="D87" s="164" t="s">
        <v>70</v>
      </c>
      <c r="E87" s="176" t="s">
        <v>79</v>
      </c>
      <c r="F87" s="176" t="s">
        <v>128</v>
      </c>
      <c r="G87" s="163"/>
      <c r="H87" s="163"/>
      <c r="I87" s="166"/>
      <c r="J87" s="177">
        <f>BK87</f>
        <v>0</v>
      </c>
      <c r="K87" s="163"/>
      <c r="L87" s="168"/>
      <c r="M87" s="169"/>
      <c r="N87" s="170"/>
      <c r="O87" s="170"/>
      <c r="P87" s="171">
        <f>SUM(P88:P132)</f>
        <v>0</v>
      </c>
      <c r="Q87" s="170"/>
      <c r="R87" s="171">
        <f>SUM(R88:R132)</f>
        <v>2.9190000000000001E-2</v>
      </c>
      <c r="S87" s="170"/>
      <c r="T87" s="172">
        <f>SUM(T88:T132)</f>
        <v>0</v>
      </c>
      <c r="AR87" s="173" t="s">
        <v>79</v>
      </c>
      <c r="AT87" s="174" t="s">
        <v>70</v>
      </c>
      <c r="AU87" s="174" t="s">
        <v>79</v>
      </c>
      <c r="AY87" s="173" t="s">
        <v>127</v>
      </c>
      <c r="BK87" s="175">
        <f>SUM(BK88:BK132)</f>
        <v>0</v>
      </c>
    </row>
    <row r="88" spans="1:65" s="2" customFormat="1" ht="16.5" customHeight="1">
      <c r="A88" s="34"/>
      <c r="B88" s="35"/>
      <c r="C88" s="178" t="s">
        <v>79</v>
      </c>
      <c r="D88" s="178" t="s">
        <v>129</v>
      </c>
      <c r="E88" s="179" t="s">
        <v>484</v>
      </c>
      <c r="F88" s="180" t="s">
        <v>485</v>
      </c>
      <c r="G88" s="181" t="s">
        <v>144</v>
      </c>
      <c r="H88" s="182">
        <v>1262</v>
      </c>
      <c r="I88" s="183"/>
      <c r="J88" s="184">
        <f>ROUND(I88*H88,2)</f>
        <v>0</v>
      </c>
      <c r="K88" s="180" t="s">
        <v>133</v>
      </c>
      <c r="L88" s="39"/>
      <c r="M88" s="185" t="s">
        <v>19</v>
      </c>
      <c r="N88" s="186" t="s">
        <v>42</v>
      </c>
      <c r="O88" s="64"/>
      <c r="P88" s="187">
        <f>O88*H88</f>
        <v>0</v>
      </c>
      <c r="Q88" s="187">
        <v>0</v>
      </c>
      <c r="R88" s="187">
        <f>Q88*H88</f>
        <v>0</v>
      </c>
      <c r="S88" s="187">
        <v>0</v>
      </c>
      <c r="T88" s="188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9" t="s">
        <v>134</v>
      </c>
      <c r="AT88" s="189" t="s">
        <v>129</v>
      </c>
      <c r="AU88" s="189" t="s">
        <v>82</v>
      </c>
      <c r="AY88" s="17" t="s">
        <v>127</v>
      </c>
      <c r="BE88" s="190">
        <f>IF(N88="základní",J88,0)</f>
        <v>0</v>
      </c>
      <c r="BF88" s="190">
        <f>IF(N88="snížená",J88,0)</f>
        <v>0</v>
      </c>
      <c r="BG88" s="190">
        <f>IF(N88="zákl. přenesená",J88,0)</f>
        <v>0</v>
      </c>
      <c r="BH88" s="190">
        <f>IF(N88="sníž. přenesená",J88,0)</f>
        <v>0</v>
      </c>
      <c r="BI88" s="190">
        <f>IF(N88="nulová",J88,0)</f>
        <v>0</v>
      </c>
      <c r="BJ88" s="17" t="s">
        <v>79</v>
      </c>
      <c r="BK88" s="190">
        <f>ROUND(I88*H88,2)</f>
        <v>0</v>
      </c>
      <c r="BL88" s="17" t="s">
        <v>134</v>
      </c>
      <c r="BM88" s="189" t="s">
        <v>486</v>
      </c>
    </row>
    <row r="89" spans="1:65" s="2" customFormat="1" ht="11.25">
      <c r="A89" s="34"/>
      <c r="B89" s="35"/>
      <c r="C89" s="36"/>
      <c r="D89" s="191" t="s">
        <v>136</v>
      </c>
      <c r="E89" s="36"/>
      <c r="F89" s="192" t="s">
        <v>487</v>
      </c>
      <c r="G89" s="36"/>
      <c r="H89" s="36"/>
      <c r="I89" s="193"/>
      <c r="J89" s="36"/>
      <c r="K89" s="36"/>
      <c r="L89" s="39"/>
      <c r="M89" s="194"/>
      <c r="N89" s="195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136</v>
      </c>
      <c r="AU89" s="17" t="s">
        <v>82</v>
      </c>
    </row>
    <row r="90" spans="1:65" s="2" customFormat="1" ht="11.25">
      <c r="A90" s="34"/>
      <c r="B90" s="35"/>
      <c r="C90" s="36"/>
      <c r="D90" s="196" t="s">
        <v>138</v>
      </c>
      <c r="E90" s="36"/>
      <c r="F90" s="197" t="s">
        <v>488</v>
      </c>
      <c r="G90" s="36"/>
      <c r="H90" s="36"/>
      <c r="I90" s="193"/>
      <c r="J90" s="36"/>
      <c r="K90" s="36"/>
      <c r="L90" s="39"/>
      <c r="M90" s="194"/>
      <c r="N90" s="195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138</v>
      </c>
      <c r="AU90" s="17" t="s">
        <v>82</v>
      </c>
    </row>
    <row r="91" spans="1:65" s="2" customFormat="1" ht="39">
      <c r="A91" s="34"/>
      <c r="B91" s="35"/>
      <c r="C91" s="36"/>
      <c r="D91" s="191" t="s">
        <v>148</v>
      </c>
      <c r="E91" s="36"/>
      <c r="F91" s="209" t="s">
        <v>489</v>
      </c>
      <c r="G91" s="36"/>
      <c r="H91" s="36"/>
      <c r="I91" s="193"/>
      <c r="J91" s="36"/>
      <c r="K91" s="36"/>
      <c r="L91" s="39"/>
      <c r="M91" s="194"/>
      <c r="N91" s="195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148</v>
      </c>
      <c r="AU91" s="17" t="s">
        <v>82</v>
      </c>
    </row>
    <row r="92" spans="1:65" s="13" customFormat="1" ht="11.25">
      <c r="B92" s="198"/>
      <c r="C92" s="199"/>
      <c r="D92" s="191" t="s">
        <v>140</v>
      </c>
      <c r="E92" s="200" t="s">
        <v>19</v>
      </c>
      <c r="F92" s="201" t="s">
        <v>490</v>
      </c>
      <c r="G92" s="199"/>
      <c r="H92" s="202">
        <v>1262</v>
      </c>
      <c r="I92" s="203"/>
      <c r="J92" s="199"/>
      <c r="K92" s="199"/>
      <c r="L92" s="204"/>
      <c r="M92" s="205"/>
      <c r="N92" s="206"/>
      <c r="O92" s="206"/>
      <c r="P92" s="206"/>
      <c r="Q92" s="206"/>
      <c r="R92" s="206"/>
      <c r="S92" s="206"/>
      <c r="T92" s="207"/>
      <c r="AT92" s="208" t="s">
        <v>140</v>
      </c>
      <c r="AU92" s="208" t="s">
        <v>82</v>
      </c>
      <c r="AV92" s="13" t="s">
        <v>82</v>
      </c>
      <c r="AW92" s="13" t="s">
        <v>33</v>
      </c>
      <c r="AX92" s="13" t="s">
        <v>79</v>
      </c>
      <c r="AY92" s="208" t="s">
        <v>127</v>
      </c>
    </row>
    <row r="93" spans="1:65" s="2" customFormat="1" ht="16.5" customHeight="1">
      <c r="A93" s="34"/>
      <c r="B93" s="35"/>
      <c r="C93" s="178" t="s">
        <v>82</v>
      </c>
      <c r="D93" s="178" t="s">
        <v>129</v>
      </c>
      <c r="E93" s="179" t="s">
        <v>396</v>
      </c>
      <c r="F93" s="180" t="s">
        <v>397</v>
      </c>
      <c r="G93" s="181" t="s">
        <v>132</v>
      </c>
      <c r="H93" s="182">
        <v>577</v>
      </c>
      <c r="I93" s="183"/>
      <c r="J93" s="184">
        <f>ROUND(I93*H93,2)</f>
        <v>0</v>
      </c>
      <c r="K93" s="180" t="s">
        <v>133</v>
      </c>
      <c r="L93" s="39"/>
      <c r="M93" s="185" t="s">
        <v>19</v>
      </c>
      <c r="N93" s="186" t="s">
        <v>42</v>
      </c>
      <c r="O93" s="64"/>
      <c r="P93" s="187">
        <f>O93*H93</f>
        <v>0</v>
      </c>
      <c r="Q93" s="187">
        <v>0</v>
      </c>
      <c r="R93" s="187">
        <f>Q93*H93</f>
        <v>0</v>
      </c>
      <c r="S93" s="187">
        <v>0</v>
      </c>
      <c r="T93" s="188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9" t="s">
        <v>134</v>
      </c>
      <c r="AT93" s="189" t="s">
        <v>129</v>
      </c>
      <c r="AU93" s="189" t="s">
        <v>82</v>
      </c>
      <c r="AY93" s="17" t="s">
        <v>127</v>
      </c>
      <c r="BE93" s="190">
        <f>IF(N93="základní",J93,0)</f>
        <v>0</v>
      </c>
      <c r="BF93" s="190">
        <f>IF(N93="snížená",J93,0)</f>
        <v>0</v>
      </c>
      <c r="BG93" s="190">
        <f>IF(N93="zákl. přenesená",J93,0)</f>
        <v>0</v>
      </c>
      <c r="BH93" s="190">
        <f>IF(N93="sníž. přenesená",J93,0)</f>
        <v>0</v>
      </c>
      <c r="BI93" s="190">
        <f>IF(N93="nulová",J93,0)</f>
        <v>0</v>
      </c>
      <c r="BJ93" s="17" t="s">
        <v>79</v>
      </c>
      <c r="BK93" s="190">
        <f>ROUND(I93*H93,2)</f>
        <v>0</v>
      </c>
      <c r="BL93" s="17" t="s">
        <v>134</v>
      </c>
      <c r="BM93" s="189" t="s">
        <v>491</v>
      </c>
    </row>
    <row r="94" spans="1:65" s="2" customFormat="1" ht="19.5">
      <c r="A94" s="34"/>
      <c r="B94" s="35"/>
      <c r="C94" s="36"/>
      <c r="D94" s="191" t="s">
        <v>136</v>
      </c>
      <c r="E94" s="36"/>
      <c r="F94" s="192" t="s">
        <v>399</v>
      </c>
      <c r="G94" s="36"/>
      <c r="H94" s="36"/>
      <c r="I94" s="193"/>
      <c r="J94" s="36"/>
      <c r="K94" s="36"/>
      <c r="L94" s="39"/>
      <c r="M94" s="194"/>
      <c r="N94" s="195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136</v>
      </c>
      <c r="AU94" s="17" t="s">
        <v>82</v>
      </c>
    </row>
    <row r="95" spans="1:65" s="2" customFormat="1" ht="11.25">
      <c r="A95" s="34"/>
      <c r="B95" s="35"/>
      <c r="C95" s="36"/>
      <c r="D95" s="196" t="s">
        <v>138</v>
      </c>
      <c r="E95" s="36"/>
      <c r="F95" s="197" t="s">
        <v>400</v>
      </c>
      <c r="G95" s="36"/>
      <c r="H95" s="36"/>
      <c r="I95" s="193"/>
      <c r="J95" s="36"/>
      <c r="K95" s="36"/>
      <c r="L95" s="39"/>
      <c r="M95" s="194"/>
      <c r="N95" s="195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138</v>
      </c>
      <c r="AU95" s="17" t="s">
        <v>82</v>
      </c>
    </row>
    <row r="96" spans="1:65" s="13" customFormat="1" ht="11.25">
      <c r="B96" s="198"/>
      <c r="C96" s="199"/>
      <c r="D96" s="191" t="s">
        <v>140</v>
      </c>
      <c r="E96" s="200" t="s">
        <v>19</v>
      </c>
      <c r="F96" s="201" t="s">
        <v>492</v>
      </c>
      <c r="G96" s="199"/>
      <c r="H96" s="202">
        <v>577</v>
      </c>
      <c r="I96" s="203"/>
      <c r="J96" s="199"/>
      <c r="K96" s="199"/>
      <c r="L96" s="204"/>
      <c r="M96" s="205"/>
      <c r="N96" s="206"/>
      <c r="O96" s="206"/>
      <c r="P96" s="206"/>
      <c r="Q96" s="206"/>
      <c r="R96" s="206"/>
      <c r="S96" s="206"/>
      <c r="T96" s="207"/>
      <c r="AT96" s="208" t="s">
        <v>140</v>
      </c>
      <c r="AU96" s="208" t="s">
        <v>82</v>
      </c>
      <c r="AV96" s="13" t="s">
        <v>82</v>
      </c>
      <c r="AW96" s="13" t="s">
        <v>33</v>
      </c>
      <c r="AX96" s="13" t="s">
        <v>79</v>
      </c>
      <c r="AY96" s="208" t="s">
        <v>127</v>
      </c>
    </row>
    <row r="97" spans="1:65" s="2" customFormat="1" ht="16.5" customHeight="1">
      <c r="A97" s="34"/>
      <c r="B97" s="35"/>
      <c r="C97" s="178" t="s">
        <v>152</v>
      </c>
      <c r="D97" s="178" t="s">
        <v>129</v>
      </c>
      <c r="E97" s="179" t="s">
        <v>153</v>
      </c>
      <c r="F97" s="180" t="s">
        <v>154</v>
      </c>
      <c r="G97" s="181" t="s">
        <v>132</v>
      </c>
      <c r="H97" s="182">
        <v>10.242000000000001</v>
      </c>
      <c r="I97" s="183"/>
      <c r="J97" s="184">
        <f>ROUND(I97*H97,2)</f>
        <v>0</v>
      </c>
      <c r="K97" s="180" t="s">
        <v>133</v>
      </c>
      <c r="L97" s="39"/>
      <c r="M97" s="185" t="s">
        <v>19</v>
      </c>
      <c r="N97" s="186" t="s">
        <v>42</v>
      </c>
      <c r="O97" s="64"/>
      <c r="P97" s="187">
        <f>O97*H97</f>
        <v>0</v>
      </c>
      <c r="Q97" s="187">
        <v>0</v>
      </c>
      <c r="R97" s="187">
        <f>Q97*H97</f>
        <v>0</v>
      </c>
      <c r="S97" s="187">
        <v>0</v>
      </c>
      <c r="T97" s="188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9" t="s">
        <v>134</v>
      </c>
      <c r="AT97" s="189" t="s">
        <v>129</v>
      </c>
      <c r="AU97" s="189" t="s">
        <v>82</v>
      </c>
      <c r="AY97" s="17" t="s">
        <v>127</v>
      </c>
      <c r="BE97" s="190">
        <f>IF(N97="základní",J97,0)</f>
        <v>0</v>
      </c>
      <c r="BF97" s="190">
        <f>IF(N97="snížená",J97,0)</f>
        <v>0</v>
      </c>
      <c r="BG97" s="190">
        <f>IF(N97="zákl. přenesená",J97,0)</f>
        <v>0</v>
      </c>
      <c r="BH97" s="190">
        <f>IF(N97="sníž. přenesená",J97,0)</f>
        <v>0</v>
      </c>
      <c r="BI97" s="190">
        <f>IF(N97="nulová",J97,0)</f>
        <v>0</v>
      </c>
      <c r="BJ97" s="17" t="s">
        <v>79</v>
      </c>
      <c r="BK97" s="190">
        <f>ROUND(I97*H97,2)</f>
        <v>0</v>
      </c>
      <c r="BL97" s="17" t="s">
        <v>134</v>
      </c>
      <c r="BM97" s="189" t="s">
        <v>493</v>
      </c>
    </row>
    <row r="98" spans="1:65" s="2" customFormat="1" ht="19.5">
      <c r="A98" s="34"/>
      <c r="B98" s="35"/>
      <c r="C98" s="36"/>
      <c r="D98" s="191" t="s">
        <v>136</v>
      </c>
      <c r="E98" s="36"/>
      <c r="F98" s="192" t="s">
        <v>156</v>
      </c>
      <c r="G98" s="36"/>
      <c r="H98" s="36"/>
      <c r="I98" s="193"/>
      <c r="J98" s="36"/>
      <c r="K98" s="36"/>
      <c r="L98" s="39"/>
      <c r="M98" s="194"/>
      <c r="N98" s="195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136</v>
      </c>
      <c r="AU98" s="17" t="s">
        <v>82</v>
      </c>
    </row>
    <row r="99" spans="1:65" s="2" customFormat="1" ht="11.25">
      <c r="A99" s="34"/>
      <c r="B99" s="35"/>
      <c r="C99" s="36"/>
      <c r="D99" s="196" t="s">
        <v>138</v>
      </c>
      <c r="E99" s="36"/>
      <c r="F99" s="197" t="s">
        <v>157</v>
      </c>
      <c r="G99" s="36"/>
      <c r="H99" s="36"/>
      <c r="I99" s="193"/>
      <c r="J99" s="36"/>
      <c r="K99" s="36"/>
      <c r="L99" s="39"/>
      <c r="M99" s="194"/>
      <c r="N99" s="195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138</v>
      </c>
      <c r="AU99" s="17" t="s">
        <v>82</v>
      </c>
    </row>
    <row r="100" spans="1:65" s="13" customFormat="1" ht="11.25">
      <c r="B100" s="198"/>
      <c r="C100" s="199"/>
      <c r="D100" s="191" t="s">
        <v>140</v>
      </c>
      <c r="E100" s="200" t="s">
        <v>19</v>
      </c>
      <c r="F100" s="201" t="s">
        <v>494</v>
      </c>
      <c r="G100" s="199"/>
      <c r="H100" s="202">
        <v>2.5920000000000001</v>
      </c>
      <c r="I100" s="203"/>
      <c r="J100" s="199"/>
      <c r="K100" s="199"/>
      <c r="L100" s="204"/>
      <c r="M100" s="205"/>
      <c r="N100" s="206"/>
      <c r="O100" s="206"/>
      <c r="P100" s="206"/>
      <c r="Q100" s="206"/>
      <c r="R100" s="206"/>
      <c r="S100" s="206"/>
      <c r="T100" s="207"/>
      <c r="AT100" s="208" t="s">
        <v>140</v>
      </c>
      <c r="AU100" s="208" t="s">
        <v>82</v>
      </c>
      <c r="AV100" s="13" t="s">
        <v>82</v>
      </c>
      <c r="AW100" s="13" t="s">
        <v>33</v>
      </c>
      <c r="AX100" s="13" t="s">
        <v>71</v>
      </c>
      <c r="AY100" s="208" t="s">
        <v>127</v>
      </c>
    </row>
    <row r="101" spans="1:65" s="13" customFormat="1" ht="11.25">
      <c r="B101" s="198"/>
      <c r="C101" s="199"/>
      <c r="D101" s="191" t="s">
        <v>140</v>
      </c>
      <c r="E101" s="200" t="s">
        <v>19</v>
      </c>
      <c r="F101" s="201" t="s">
        <v>495</v>
      </c>
      <c r="G101" s="199"/>
      <c r="H101" s="202">
        <v>7.65</v>
      </c>
      <c r="I101" s="203"/>
      <c r="J101" s="199"/>
      <c r="K101" s="199"/>
      <c r="L101" s="204"/>
      <c r="M101" s="205"/>
      <c r="N101" s="206"/>
      <c r="O101" s="206"/>
      <c r="P101" s="206"/>
      <c r="Q101" s="206"/>
      <c r="R101" s="206"/>
      <c r="S101" s="206"/>
      <c r="T101" s="207"/>
      <c r="AT101" s="208" t="s">
        <v>140</v>
      </c>
      <c r="AU101" s="208" t="s">
        <v>82</v>
      </c>
      <c r="AV101" s="13" t="s">
        <v>82</v>
      </c>
      <c r="AW101" s="13" t="s">
        <v>33</v>
      </c>
      <c r="AX101" s="13" t="s">
        <v>71</v>
      </c>
      <c r="AY101" s="208" t="s">
        <v>127</v>
      </c>
    </row>
    <row r="102" spans="1:65" s="2" customFormat="1" ht="21.75" customHeight="1">
      <c r="A102" s="34"/>
      <c r="B102" s="35"/>
      <c r="C102" s="178" t="s">
        <v>134</v>
      </c>
      <c r="D102" s="178" t="s">
        <v>129</v>
      </c>
      <c r="E102" s="179" t="s">
        <v>161</v>
      </c>
      <c r="F102" s="180" t="s">
        <v>162</v>
      </c>
      <c r="G102" s="181" t="s">
        <v>132</v>
      </c>
      <c r="H102" s="182">
        <v>1.1399999999999999</v>
      </c>
      <c r="I102" s="183"/>
      <c r="J102" s="184">
        <f>ROUND(I102*H102,2)</f>
        <v>0</v>
      </c>
      <c r="K102" s="180" t="s">
        <v>133</v>
      </c>
      <c r="L102" s="39"/>
      <c r="M102" s="185" t="s">
        <v>19</v>
      </c>
      <c r="N102" s="186" t="s">
        <v>42</v>
      </c>
      <c r="O102" s="64"/>
      <c r="P102" s="187">
        <f>O102*H102</f>
        <v>0</v>
      </c>
      <c r="Q102" s="187">
        <v>0</v>
      </c>
      <c r="R102" s="187">
        <f>Q102*H102</f>
        <v>0</v>
      </c>
      <c r="S102" s="187">
        <v>0</v>
      </c>
      <c r="T102" s="188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9" t="s">
        <v>134</v>
      </c>
      <c r="AT102" s="189" t="s">
        <v>129</v>
      </c>
      <c r="AU102" s="189" t="s">
        <v>82</v>
      </c>
      <c r="AY102" s="17" t="s">
        <v>127</v>
      </c>
      <c r="BE102" s="190">
        <f>IF(N102="základní",J102,0)</f>
        <v>0</v>
      </c>
      <c r="BF102" s="190">
        <f>IF(N102="snížená",J102,0)</f>
        <v>0</v>
      </c>
      <c r="BG102" s="190">
        <f>IF(N102="zákl. přenesená",J102,0)</f>
        <v>0</v>
      </c>
      <c r="BH102" s="190">
        <f>IF(N102="sníž. přenesená",J102,0)</f>
        <v>0</v>
      </c>
      <c r="BI102" s="190">
        <f>IF(N102="nulová",J102,0)</f>
        <v>0</v>
      </c>
      <c r="BJ102" s="17" t="s">
        <v>79</v>
      </c>
      <c r="BK102" s="190">
        <f>ROUND(I102*H102,2)</f>
        <v>0</v>
      </c>
      <c r="BL102" s="17" t="s">
        <v>134</v>
      </c>
      <c r="BM102" s="189" t="s">
        <v>496</v>
      </c>
    </row>
    <row r="103" spans="1:65" s="2" customFormat="1" ht="19.5">
      <c r="A103" s="34"/>
      <c r="B103" s="35"/>
      <c r="C103" s="36"/>
      <c r="D103" s="191" t="s">
        <v>136</v>
      </c>
      <c r="E103" s="36"/>
      <c r="F103" s="192" t="s">
        <v>164</v>
      </c>
      <c r="G103" s="36"/>
      <c r="H103" s="36"/>
      <c r="I103" s="193"/>
      <c r="J103" s="36"/>
      <c r="K103" s="36"/>
      <c r="L103" s="39"/>
      <c r="M103" s="194"/>
      <c r="N103" s="195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136</v>
      </c>
      <c r="AU103" s="17" t="s">
        <v>82</v>
      </c>
    </row>
    <row r="104" spans="1:65" s="2" customFormat="1" ht="11.25">
      <c r="A104" s="34"/>
      <c r="B104" s="35"/>
      <c r="C104" s="36"/>
      <c r="D104" s="196" t="s">
        <v>138</v>
      </c>
      <c r="E104" s="36"/>
      <c r="F104" s="197" t="s">
        <v>165</v>
      </c>
      <c r="G104" s="36"/>
      <c r="H104" s="36"/>
      <c r="I104" s="193"/>
      <c r="J104" s="36"/>
      <c r="K104" s="36"/>
      <c r="L104" s="39"/>
      <c r="M104" s="194"/>
      <c r="N104" s="195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138</v>
      </c>
      <c r="AU104" s="17" t="s">
        <v>82</v>
      </c>
    </row>
    <row r="105" spans="1:65" s="13" customFormat="1" ht="11.25">
      <c r="B105" s="198"/>
      <c r="C105" s="199"/>
      <c r="D105" s="191" t="s">
        <v>140</v>
      </c>
      <c r="E105" s="200" t="s">
        <v>19</v>
      </c>
      <c r="F105" s="201" t="s">
        <v>497</v>
      </c>
      <c r="G105" s="199"/>
      <c r="H105" s="202">
        <v>1.1399999999999999</v>
      </c>
      <c r="I105" s="203"/>
      <c r="J105" s="199"/>
      <c r="K105" s="199"/>
      <c r="L105" s="204"/>
      <c r="M105" s="205"/>
      <c r="N105" s="206"/>
      <c r="O105" s="206"/>
      <c r="P105" s="206"/>
      <c r="Q105" s="206"/>
      <c r="R105" s="206"/>
      <c r="S105" s="206"/>
      <c r="T105" s="207"/>
      <c r="AT105" s="208" t="s">
        <v>140</v>
      </c>
      <c r="AU105" s="208" t="s">
        <v>82</v>
      </c>
      <c r="AV105" s="13" t="s">
        <v>82</v>
      </c>
      <c r="AW105" s="13" t="s">
        <v>33</v>
      </c>
      <c r="AX105" s="13" t="s">
        <v>79</v>
      </c>
      <c r="AY105" s="208" t="s">
        <v>127</v>
      </c>
    </row>
    <row r="106" spans="1:65" s="2" customFormat="1" ht="21.75" customHeight="1">
      <c r="A106" s="34"/>
      <c r="B106" s="35"/>
      <c r="C106" s="178" t="s">
        <v>169</v>
      </c>
      <c r="D106" s="178" t="s">
        <v>129</v>
      </c>
      <c r="E106" s="179" t="s">
        <v>170</v>
      </c>
      <c r="F106" s="180" t="s">
        <v>171</v>
      </c>
      <c r="G106" s="181" t="s">
        <v>132</v>
      </c>
      <c r="H106" s="182">
        <v>588.29999999999995</v>
      </c>
      <c r="I106" s="183"/>
      <c r="J106" s="184">
        <f>ROUND(I106*H106,2)</f>
        <v>0</v>
      </c>
      <c r="K106" s="180" t="s">
        <v>133</v>
      </c>
      <c r="L106" s="39"/>
      <c r="M106" s="185" t="s">
        <v>19</v>
      </c>
      <c r="N106" s="186" t="s">
        <v>42</v>
      </c>
      <c r="O106" s="64"/>
      <c r="P106" s="187">
        <f>O106*H106</f>
        <v>0</v>
      </c>
      <c r="Q106" s="187">
        <v>0</v>
      </c>
      <c r="R106" s="187">
        <f>Q106*H106</f>
        <v>0</v>
      </c>
      <c r="S106" s="187">
        <v>0</v>
      </c>
      <c r="T106" s="188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9" t="s">
        <v>134</v>
      </c>
      <c r="AT106" s="189" t="s">
        <v>129</v>
      </c>
      <c r="AU106" s="189" t="s">
        <v>82</v>
      </c>
      <c r="AY106" s="17" t="s">
        <v>127</v>
      </c>
      <c r="BE106" s="190">
        <f>IF(N106="základní",J106,0)</f>
        <v>0</v>
      </c>
      <c r="BF106" s="190">
        <f>IF(N106="snížená",J106,0)</f>
        <v>0</v>
      </c>
      <c r="BG106" s="190">
        <f>IF(N106="zákl. přenesená",J106,0)</f>
        <v>0</v>
      </c>
      <c r="BH106" s="190">
        <f>IF(N106="sníž. přenesená",J106,0)</f>
        <v>0</v>
      </c>
      <c r="BI106" s="190">
        <f>IF(N106="nulová",J106,0)</f>
        <v>0</v>
      </c>
      <c r="BJ106" s="17" t="s">
        <v>79</v>
      </c>
      <c r="BK106" s="190">
        <f>ROUND(I106*H106,2)</f>
        <v>0</v>
      </c>
      <c r="BL106" s="17" t="s">
        <v>134</v>
      </c>
      <c r="BM106" s="189" t="s">
        <v>498</v>
      </c>
    </row>
    <row r="107" spans="1:65" s="2" customFormat="1" ht="19.5">
      <c r="A107" s="34"/>
      <c r="B107" s="35"/>
      <c r="C107" s="36"/>
      <c r="D107" s="191" t="s">
        <v>136</v>
      </c>
      <c r="E107" s="36"/>
      <c r="F107" s="192" t="s">
        <v>173</v>
      </c>
      <c r="G107" s="36"/>
      <c r="H107" s="36"/>
      <c r="I107" s="193"/>
      <c r="J107" s="36"/>
      <c r="K107" s="36"/>
      <c r="L107" s="39"/>
      <c r="M107" s="194"/>
      <c r="N107" s="195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136</v>
      </c>
      <c r="AU107" s="17" t="s">
        <v>82</v>
      </c>
    </row>
    <row r="108" spans="1:65" s="2" customFormat="1" ht="11.25">
      <c r="A108" s="34"/>
      <c r="B108" s="35"/>
      <c r="C108" s="36"/>
      <c r="D108" s="196" t="s">
        <v>138</v>
      </c>
      <c r="E108" s="36"/>
      <c r="F108" s="197" t="s">
        <v>174</v>
      </c>
      <c r="G108" s="36"/>
      <c r="H108" s="36"/>
      <c r="I108" s="193"/>
      <c r="J108" s="36"/>
      <c r="K108" s="36"/>
      <c r="L108" s="39"/>
      <c r="M108" s="194"/>
      <c r="N108" s="195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138</v>
      </c>
      <c r="AU108" s="17" t="s">
        <v>82</v>
      </c>
    </row>
    <row r="109" spans="1:65" s="13" customFormat="1" ht="11.25">
      <c r="B109" s="198"/>
      <c r="C109" s="199"/>
      <c r="D109" s="191" t="s">
        <v>140</v>
      </c>
      <c r="E109" s="200" t="s">
        <v>19</v>
      </c>
      <c r="F109" s="201" t="s">
        <v>499</v>
      </c>
      <c r="G109" s="199"/>
      <c r="H109" s="202">
        <v>588.29999999999995</v>
      </c>
      <c r="I109" s="203"/>
      <c r="J109" s="199"/>
      <c r="K109" s="199"/>
      <c r="L109" s="204"/>
      <c r="M109" s="205"/>
      <c r="N109" s="206"/>
      <c r="O109" s="206"/>
      <c r="P109" s="206"/>
      <c r="Q109" s="206"/>
      <c r="R109" s="206"/>
      <c r="S109" s="206"/>
      <c r="T109" s="207"/>
      <c r="AT109" s="208" t="s">
        <v>140</v>
      </c>
      <c r="AU109" s="208" t="s">
        <v>82</v>
      </c>
      <c r="AV109" s="13" t="s">
        <v>82</v>
      </c>
      <c r="AW109" s="13" t="s">
        <v>33</v>
      </c>
      <c r="AX109" s="13" t="s">
        <v>79</v>
      </c>
      <c r="AY109" s="208" t="s">
        <v>127</v>
      </c>
    </row>
    <row r="110" spans="1:65" s="2" customFormat="1" ht="16.5" customHeight="1">
      <c r="A110" s="34"/>
      <c r="B110" s="35"/>
      <c r="C110" s="178" t="s">
        <v>176</v>
      </c>
      <c r="D110" s="178" t="s">
        <v>129</v>
      </c>
      <c r="E110" s="179" t="s">
        <v>206</v>
      </c>
      <c r="F110" s="180" t="s">
        <v>207</v>
      </c>
      <c r="G110" s="181" t="s">
        <v>132</v>
      </c>
      <c r="H110" s="182">
        <v>588.29999999999995</v>
      </c>
      <c r="I110" s="183"/>
      <c r="J110" s="184">
        <f>ROUND(I110*H110,2)</f>
        <v>0</v>
      </c>
      <c r="K110" s="180" t="s">
        <v>133</v>
      </c>
      <c r="L110" s="39"/>
      <c r="M110" s="185" t="s">
        <v>19</v>
      </c>
      <c r="N110" s="186" t="s">
        <v>42</v>
      </c>
      <c r="O110" s="64"/>
      <c r="P110" s="187">
        <f>O110*H110</f>
        <v>0</v>
      </c>
      <c r="Q110" s="187">
        <v>0</v>
      </c>
      <c r="R110" s="187">
        <f>Q110*H110</f>
        <v>0</v>
      </c>
      <c r="S110" s="187">
        <v>0</v>
      </c>
      <c r="T110" s="188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9" t="s">
        <v>134</v>
      </c>
      <c r="AT110" s="189" t="s">
        <v>129</v>
      </c>
      <c r="AU110" s="189" t="s">
        <v>82</v>
      </c>
      <c r="AY110" s="17" t="s">
        <v>127</v>
      </c>
      <c r="BE110" s="190">
        <f>IF(N110="základní",J110,0)</f>
        <v>0</v>
      </c>
      <c r="BF110" s="190">
        <f>IF(N110="snížená",J110,0)</f>
        <v>0</v>
      </c>
      <c r="BG110" s="190">
        <f>IF(N110="zákl. přenesená",J110,0)</f>
        <v>0</v>
      </c>
      <c r="BH110" s="190">
        <f>IF(N110="sníž. přenesená",J110,0)</f>
        <v>0</v>
      </c>
      <c r="BI110" s="190">
        <f>IF(N110="nulová",J110,0)</f>
        <v>0</v>
      </c>
      <c r="BJ110" s="17" t="s">
        <v>79</v>
      </c>
      <c r="BK110" s="190">
        <f>ROUND(I110*H110,2)</f>
        <v>0</v>
      </c>
      <c r="BL110" s="17" t="s">
        <v>134</v>
      </c>
      <c r="BM110" s="189" t="s">
        <v>500</v>
      </c>
    </row>
    <row r="111" spans="1:65" s="2" customFormat="1" ht="11.25">
      <c r="A111" s="34"/>
      <c r="B111" s="35"/>
      <c r="C111" s="36"/>
      <c r="D111" s="191" t="s">
        <v>136</v>
      </c>
      <c r="E111" s="36"/>
      <c r="F111" s="192" t="s">
        <v>209</v>
      </c>
      <c r="G111" s="36"/>
      <c r="H111" s="36"/>
      <c r="I111" s="193"/>
      <c r="J111" s="36"/>
      <c r="K111" s="36"/>
      <c r="L111" s="39"/>
      <c r="M111" s="194"/>
      <c r="N111" s="195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136</v>
      </c>
      <c r="AU111" s="17" t="s">
        <v>82</v>
      </c>
    </row>
    <row r="112" spans="1:65" s="2" customFormat="1" ht="11.25">
      <c r="A112" s="34"/>
      <c r="B112" s="35"/>
      <c r="C112" s="36"/>
      <c r="D112" s="196" t="s">
        <v>138</v>
      </c>
      <c r="E112" s="36"/>
      <c r="F112" s="197" t="s">
        <v>210</v>
      </c>
      <c r="G112" s="36"/>
      <c r="H112" s="36"/>
      <c r="I112" s="193"/>
      <c r="J112" s="36"/>
      <c r="K112" s="36"/>
      <c r="L112" s="39"/>
      <c r="M112" s="194"/>
      <c r="N112" s="195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138</v>
      </c>
      <c r="AU112" s="17" t="s">
        <v>82</v>
      </c>
    </row>
    <row r="113" spans="1:65" s="13" customFormat="1" ht="11.25">
      <c r="B113" s="198"/>
      <c r="C113" s="199"/>
      <c r="D113" s="191" t="s">
        <v>140</v>
      </c>
      <c r="E113" s="200" t="s">
        <v>19</v>
      </c>
      <c r="F113" s="201" t="s">
        <v>501</v>
      </c>
      <c r="G113" s="199"/>
      <c r="H113" s="202">
        <v>588.29999999999995</v>
      </c>
      <c r="I113" s="203"/>
      <c r="J113" s="199"/>
      <c r="K113" s="199"/>
      <c r="L113" s="204"/>
      <c r="M113" s="205"/>
      <c r="N113" s="206"/>
      <c r="O113" s="206"/>
      <c r="P113" s="206"/>
      <c r="Q113" s="206"/>
      <c r="R113" s="206"/>
      <c r="S113" s="206"/>
      <c r="T113" s="207"/>
      <c r="AT113" s="208" t="s">
        <v>140</v>
      </c>
      <c r="AU113" s="208" t="s">
        <v>82</v>
      </c>
      <c r="AV113" s="13" t="s">
        <v>82</v>
      </c>
      <c r="AW113" s="13" t="s">
        <v>33</v>
      </c>
      <c r="AX113" s="13" t="s">
        <v>79</v>
      </c>
      <c r="AY113" s="208" t="s">
        <v>127</v>
      </c>
    </row>
    <row r="114" spans="1:65" s="2" customFormat="1" ht="21.75" customHeight="1">
      <c r="A114" s="34"/>
      <c r="B114" s="35"/>
      <c r="C114" s="178" t="s">
        <v>183</v>
      </c>
      <c r="D114" s="178" t="s">
        <v>129</v>
      </c>
      <c r="E114" s="179" t="s">
        <v>502</v>
      </c>
      <c r="F114" s="180" t="s">
        <v>503</v>
      </c>
      <c r="G114" s="181" t="s">
        <v>144</v>
      </c>
      <c r="H114" s="182">
        <v>1107</v>
      </c>
      <c r="I114" s="183"/>
      <c r="J114" s="184">
        <f>ROUND(I114*H114,2)</f>
        <v>0</v>
      </c>
      <c r="K114" s="180" t="s">
        <v>133</v>
      </c>
      <c r="L114" s="39"/>
      <c r="M114" s="185" t="s">
        <v>19</v>
      </c>
      <c r="N114" s="186" t="s">
        <v>42</v>
      </c>
      <c r="O114" s="64"/>
      <c r="P114" s="187">
        <f>O114*H114</f>
        <v>0</v>
      </c>
      <c r="Q114" s="187">
        <v>0</v>
      </c>
      <c r="R114" s="187">
        <f>Q114*H114</f>
        <v>0</v>
      </c>
      <c r="S114" s="187">
        <v>0</v>
      </c>
      <c r="T114" s="188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9" t="s">
        <v>134</v>
      </c>
      <c r="AT114" s="189" t="s">
        <v>129</v>
      </c>
      <c r="AU114" s="189" t="s">
        <v>82</v>
      </c>
      <c r="AY114" s="17" t="s">
        <v>127</v>
      </c>
      <c r="BE114" s="190">
        <f>IF(N114="základní",J114,0)</f>
        <v>0</v>
      </c>
      <c r="BF114" s="190">
        <f>IF(N114="snížená",J114,0)</f>
        <v>0</v>
      </c>
      <c r="BG114" s="190">
        <f>IF(N114="zákl. přenesená",J114,0)</f>
        <v>0</v>
      </c>
      <c r="BH114" s="190">
        <f>IF(N114="sníž. přenesená",J114,0)</f>
        <v>0</v>
      </c>
      <c r="BI114" s="190">
        <f>IF(N114="nulová",J114,0)</f>
        <v>0</v>
      </c>
      <c r="BJ114" s="17" t="s">
        <v>79</v>
      </c>
      <c r="BK114" s="190">
        <f>ROUND(I114*H114,2)</f>
        <v>0</v>
      </c>
      <c r="BL114" s="17" t="s">
        <v>134</v>
      </c>
      <c r="BM114" s="189" t="s">
        <v>504</v>
      </c>
    </row>
    <row r="115" spans="1:65" s="2" customFormat="1" ht="11.25">
      <c r="A115" s="34"/>
      <c r="B115" s="35"/>
      <c r="C115" s="36"/>
      <c r="D115" s="191" t="s">
        <v>136</v>
      </c>
      <c r="E115" s="36"/>
      <c r="F115" s="192" t="s">
        <v>505</v>
      </c>
      <c r="G115" s="36"/>
      <c r="H115" s="36"/>
      <c r="I115" s="193"/>
      <c r="J115" s="36"/>
      <c r="K115" s="36"/>
      <c r="L115" s="39"/>
      <c r="M115" s="194"/>
      <c r="N115" s="195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136</v>
      </c>
      <c r="AU115" s="17" t="s">
        <v>82</v>
      </c>
    </row>
    <row r="116" spans="1:65" s="2" customFormat="1" ht="11.25">
      <c r="A116" s="34"/>
      <c r="B116" s="35"/>
      <c r="C116" s="36"/>
      <c r="D116" s="196" t="s">
        <v>138</v>
      </c>
      <c r="E116" s="36"/>
      <c r="F116" s="197" t="s">
        <v>506</v>
      </c>
      <c r="G116" s="36"/>
      <c r="H116" s="36"/>
      <c r="I116" s="193"/>
      <c r="J116" s="36"/>
      <c r="K116" s="36"/>
      <c r="L116" s="39"/>
      <c r="M116" s="194"/>
      <c r="N116" s="195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138</v>
      </c>
      <c r="AU116" s="17" t="s">
        <v>82</v>
      </c>
    </row>
    <row r="117" spans="1:65" s="13" customFormat="1" ht="11.25">
      <c r="B117" s="198"/>
      <c r="C117" s="199"/>
      <c r="D117" s="191" t="s">
        <v>140</v>
      </c>
      <c r="E117" s="200" t="s">
        <v>19</v>
      </c>
      <c r="F117" s="201" t="s">
        <v>507</v>
      </c>
      <c r="G117" s="199"/>
      <c r="H117" s="202">
        <v>1107</v>
      </c>
      <c r="I117" s="203"/>
      <c r="J117" s="199"/>
      <c r="K117" s="199"/>
      <c r="L117" s="204"/>
      <c r="M117" s="205"/>
      <c r="N117" s="206"/>
      <c r="O117" s="206"/>
      <c r="P117" s="206"/>
      <c r="Q117" s="206"/>
      <c r="R117" s="206"/>
      <c r="S117" s="206"/>
      <c r="T117" s="207"/>
      <c r="AT117" s="208" t="s">
        <v>140</v>
      </c>
      <c r="AU117" s="208" t="s">
        <v>82</v>
      </c>
      <c r="AV117" s="13" t="s">
        <v>82</v>
      </c>
      <c r="AW117" s="13" t="s">
        <v>33</v>
      </c>
      <c r="AX117" s="13" t="s">
        <v>79</v>
      </c>
      <c r="AY117" s="208" t="s">
        <v>127</v>
      </c>
    </row>
    <row r="118" spans="1:65" s="2" customFormat="1" ht="16.5" customHeight="1">
      <c r="A118" s="34"/>
      <c r="B118" s="35"/>
      <c r="C118" s="178" t="s">
        <v>190</v>
      </c>
      <c r="D118" s="178" t="s">
        <v>129</v>
      </c>
      <c r="E118" s="179" t="s">
        <v>508</v>
      </c>
      <c r="F118" s="180" t="s">
        <v>509</v>
      </c>
      <c r="G118" s="181" t="s">
        <v>144</v>
      </c>
      <c r="H118" s="182">
        <v>1417</v>
      </c>
      <c r="I118" s="183"/>
      <c r="J118" s="184">
        <f>ROUND(I118*H118,2)</f>
        <v>0</v>
      </c>
      <c r="K118" s="180" t="s">
        <v>133</v>
      </c>
      <c r="L118" s="39"/>
      <c r="M118" s="185" t="s">
        <v>19</v>
      </c>
      <c r="N118" s="186" t="s">
        <v>42</v>
      </c>
      <c r="O118" s="64"/>
      <c r="P118" s="187">
        <f>O118*H118</f>
        <v>0</v>
      </c>
      <c r="Q118" s="187">
        <v>0</v>
      </c>
      <c r="R118" s="187">
        <f>Q118*H118</f>
        <v>0</v>
      </c>
      <c r="S118" s="187">
        <v>0</v>
      </c>
      <c r="T118" s="188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9" t="s">
        <v>134</v>
      </c>
      <c r="AT118" s="189" t="s">
        <v>129</v>
      </c>
      <c r="AU118" s="189" t="s">
        <v>82</v>
      </c>
      <c r="AY118" s="17" t="s">
        <v>127</v>
      </c>
      <c r="BE118" s="190">
        <f>IF(N118="základní",J118,0)</f>
        <v>0</v>
      </c>
      <c r="BF118" s="190">
        <f>IF(N118="snížená",J118,0)</f>
        <v>0</v>
      </c>
      <c r="BG118" s="190">
        <f>IF(N118="zákl. přenesená",J118,0)</f>
        <v>0</v>
      </c>
      <c r="BH118" s="190">
        <f>IF(N118="sníž. přenesená",J118,0)</f>
        <v>0</v>
      </c>
      <c r="BI118" s="190">
        <f>IF(N118="nulová",J118,0)</f>
        <v>0</v>
      </c>
      <c r="BJ118" s="17" t="s">
        <v>79</v>
      </c>
      <c r="BK118" s="190">
        <f>ROUND(I118*H118,2)</f>
        <v>0</v>
      </c>
      <c r="BL118" s="17" t="s">
        <v>134</v>
      </c>
      <c r="BM118" s="189" t="s">
        <v>510</v>
      </c>
    </row>
    <row r="119" spans="1:65" s="2" customFormat="1" ht="11.25">
      <c r="A119" s="34"/>
      <c r="B119" s="35"/>
      <c r="C119" s="36"/>
      <c r="D119" s="191" t="s">
        <v>136</v>
      </c>
      <c r="E119" s="36"/>
      <c r="F119" s="192" t="s">
        <v>511</v>
      </c>
      <c r="G119" s="36"/>
      <c r="H119" s="36"/>
      <c r="I119" s="193"/>
      <c r="J119" s="36"/>
      <c r="K119" s="36"/>
      <c r="L119" s="39"/>
      <c r="M119" s="194"/>
      <c r="N119" s="195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136</v>
      </c>
      <c r="AU119" s="17" t="s">
        <v>82</v>
      </c>
    </row>
    <row r="120" spans="1:65" s="2" customFormat="1" ht="11.25">
      <c r="A120" s="34"/>
      <c r="B120" s="35"/>
      <c r="C120" s="36"/>
      <c r="D120" s="196" t="s">
        <v>138</v>
      </c>
      <c r="E120" s="36"/>
      <c r="F120" s="197" t="s">
        <v>512</v>
      </c>
      <c r="G120" s="36"/>
      <c r="H120" s="36"/>
      <c r="I120" s="193"/>
      <c r="J120" s="36"/>
      <c r="K120" s="36"/>
      <c r="L120" s="39"/>
      <c r="M120" s="194"/>
      <c r="N120" s="195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138</v>
      </c>
      <c r="AU120" s="17" t="s">
        <v>82</v>
      </c>
    </row>
    <row r="121" spans="1:65" s="13" customFormat="1" ht="11.25">
      <c r="B121" s="198"/>
      <c r="C121" s="199"/>
      <c r="D121" s="191" t="s">
        <v>140</v>
      </c>
      <c r="E121" s="200" t="s">
        <v>19</v>
      </c>
      <c r="F121" s="201" t="s">
        <v>513</v>
      </c>
      <c r="G121" s="199"/>
      <c r="H121" s="202">
        <v>1417</v>
      </c>
      <c r="I121" s="203"/>
      <c r="J121" s="199"/>
      <c r="K121" s="199"/>
      <c r="L121" s="204"/>
      <c r="M121" s="205"/>
      <c r="N121" s="206"/>
      <c r="O121" s="206"/>
      <c r="P121" s="206"/>
      <c r="Q121" s="206"/>
      <c r="R121" s="206"/>
      <c r="S121" s="206"/>
      <c r="T121" s="207"/>
      <c r="AT121" s="208" t="s">
        <v>140</v>
      </c>
      <c r="AU121" s="208" t="s">
        <v>82</v>
      </c>
      <c r="AV121" s="13" t="s">
        <v>82</v>
      </c>
      <c r="AW121" s="13" t="s">
        <v>33</v>
      </c>
      <c r="AX121" s="13" t="s">
        <v>79</v>
      </c>
      <c r="AY121" s="208" t="s">
        <v>127</v>
      </c>
    </row>
    <row r="122" spans="1:65" s="2" customFormat="1" ht="16.5" customHeight="1">
      <c r="A122" s="34"/>
      <c r="B122" s="35"/>
      <c r="C122" s="210" t="s">
        <v>197</v>
      </c>
      <c r="D122" s="210" t="s">
        <v>234</v>
      </c>
      <c r="E122" s="211" t="s">
        <v>235</v>
      </c>
      <c r="F122" s="212" t="s">
        <v>236</v>
      </c>
      <c r="G122" s="213" t="s">
        <v>237</v>
      </c>
      <c r="H122" s="214">
        <v>29.19</v>
      </c>
      <c r="I122" s="215"/>
      <c r="J122" s="216">
        <f>ROUND(I122*H122,2)</f>
        <v>0</v>
      </c>
      <c r="K122" s="212" t="s">
        <v>133</v>
      </c>
      <c r="L122" s="217"/>
      <c r="M122" s="218" t="s">
        <v>19</v>
      </c>
      <c r="N122" s="219" t="s">
        <v>42</v>
      </c>
      <c r="O122" s="64"/>
      <c r="P122" s="187">
        <f>O122*H122</f>
        <v>0</v>
      </c>
      <c r="Q122" s="187">
        <v>1E-3</v>
      </c>
      <c r="R122" s="187">
        <f>Q122*H122</f>
        <v>2.9190000000000001E-2</v>
      </c>
      <c r="S122" s="187">
        <v>0</v>
      </c>
      <c r="T122" s="18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9" t="s">
        <v>190</v>
      </c>
      <c r="AT122" s="189" t="s">
        <v>234</v>
      </c>
      <c r="AU122" s="189" t="s">
        <v>82</v>
      </c>
      <c r="AY122" s="17" t="s">
        <v>127</v>
      </c>
      <c r="BE122" s="190">
        <f>IF(N122="základní",J122,0)</f>
        <v>0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17" t="s">
        <v>79</v>
      </c>
      <c r="BK122" s="190">
        <f>ROUND(I122*H122,2)</f>
        <v>0</v>
      </c>
      <c r="BL122" s="17" t="s">
        <v>134</v>
      </c>
      <c r="BM122" s="189" t="s">
        <v>514</v>
      </c>
    </row>
    <row r="123" spans="1:65" s="2" customFormat="1" ht="11.25">
      <c r="A123" s="34"/>
      <c r="B123" s="35"/>
      <c r="C123" s="36"/>
      <c r="D123" s="191" t="s">
        <v>136</v>
      </c>
      <c r="E123" s="36"/>
      <c r="F123" s="192" t="s">
        <v>236</v>
      </c>
      <c r="G123" s="36"/>
      <c r="H123" s="36"/>
      <c r="I123" s="193"/>
      <c r="J123" s="36"/>
      <c r="K123" s="36"/>
      <c r="L123" s="39"/>
      <c r="M123" s="194"/>
      <c r="N123" s="195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136</v>
      </c>
      <c r="AU123" s="17" t="s">
        <v>82</v>
      </c>
    </row>
    <row r="124" spans="1:65" s="13" customFormat="1" ht="11.25">
      <c r="B124" s="198"/>
      <c r="C124" s="199"/>
      <c r="D124" s="191" t="s">
        <v>140</v>
      </c>
      <c r="E124" s="200" t="s">
        <v>19</v>
      </c>
      <c r="F124" s="201" t="s">
        <v>515</v>
      </c>
      <c r="G124" s="199"/>
      <c r="H124" s="202">
        <v>29.19</v>
      </c>
      <c r="I124" s="203"/>
      <c r="J124" s="199"/>
      <c r="K124" s="199"/>
      <c r="L124" s="204"/>
      <c r="M124" s="205"/>
      <c r="N124" s="206"/>
      <c r="O124" s="206"/>
      <c r="P124" s="206"/>
      <c r="Q124" s="206"/>
      <c r="R124" s="206"/>
      <c r="S124" s="206"/>
      <c r="T124" s="207"/>
      <c r="AT124" s="208" t="s">
        <v>140</v>
      </c>
      <c r="AU124" s="208" t="s">
        <v>82</v>
      </c>
      <c r="AV124" s="13" t="s">
        <v>82</v>
      </c>
      <c r="AW124" s="13" t="s">
        <v>33</v>
      </c>
      <c r="AX124" s="13" t="s">
        <v>79</v>
      </c>
      <c r="AY124" s="208" t="s">
        <v>127</v>
      </c>
    </row>
    <row r="125" spans="1:65" s="2" customFormat="1" ht="16.5" customHeight="1">
      <c r="A125" s="34"/>
      <c r="B125" s="35"/>
      <c r="C125" s="178" t="s">
        <v>205</v>
      </c>
      <c r="D125" s="178" t="s">
        <v>129</v>
      </c>
      <c r="E125" s="179" t="s">
        <v>443</v>
      </c>
      <c r="F125" s="180" t="s">
        <v>444</v>
      </c>
      <c r="G125" s="181" t="s">
        <v>144</v>
      </c>
      <c r="H125" s="182">
        <v>1440</v>
      </c>
      <c r="I125" s="183"/>
      <c r="J125" s="184">
        <f>ROUND(I125*H125,2)</f>
        <v>0</v>
      </c>
      <c r="K125" s="180" t="s">
        <v>133</v>
      </c>
      <c r="L125" s="39"/>
      <c r="M125" s="185" t="s">
        <v>19</v>
      </c>
      <c r="N125" s="186" t="s">
        <v>42</v>
      </c>
      <c r="O125" s="64"/>
      <c r="P125" s="187">
        <f>O125*H125</f>
        <v>0</v>
      </c>
      <c r="Q125" s="187">
        <v>0</v>
      </c>
      <c r="R125" s="187">
        <f>Q125*H125</f>
        <v>0</v>
      </c>
      <c r="S125" s="187">
        <v>0</v>
      </c>
      <c r="T125" s="18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9" t="s">
        <v>134</v>
      </c>
      <c r="AT125" s="189" t="s">
        <v>129</v>
      </c>
      <c r="AU125" s="189" t="s">
        <v>82</v>
      </c>
      <c r="AY125" s="17" t="s">
        <v>127</v>
      </c>
      <c r="BE125" s="190">
        <f>IF(N125="základní",J125,0)</f>
        <v>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17" t="s">
        <v>79</v>
      </c>
      <c r="BK125" s="190">
        <f>ROUND(I125*H125,2)</f>
        <v>0</v>
      </c>
      <c r="BL125" s="17" t="s">
        <v>134</v>
      </c>
      <c r="BM125" s="189" t="s">
        <v>516</v>
      </c>
    </row>
    <row r="126" spans="1:65" s="2" customFormat="1" ht="19.5">
      <c r="A126" s="34"/>
      <c r="B126" s="35"/>
      <c r="C126" s="36"/>
      <c r="D126" s="191" t="s">
        <v>136</v>
      </c>
      <c r="E126" s="36"/>
      <c r="F126" s="192" t="s">
        <v>446</v>
      </c>
      <c r="G126" s="36"/>
      <c r="H126" s="36"/>
      <c r="I126" s="193"/>
      <c r="J126" s="36"/>
      <c r="K126" s="36"/>
      <c r="L126" s="39"/>
      <c r="M126" s="194"/>
      <c r="N126" s="195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136</v>
      </c>
      <c r="AU126" s="17" t="s">
        <v>82</v>
      </c>
    </row>
    <row r="127" spans="1:65" s="2" customFormat="1" ht="11.25">
      <c r="A127" s="34"/>
      <c r="B127" s="35"/>
      <c r="C127" s="36"/>
      <c r="D127" s="196" t="s">
        <v>138</v>
      </c>
      <c r="E127" s="36"/>
      <c r="F127" s="197" t="s">
        <v>447</v>
      </c>
      <c r="G127" s="36"/>
      <c r="H127" s="36"/>
      <c r="I127" s="193"/>
      <c r="J127" s="36"/>
      <c r="K127" s="36"/>
      <c r="L127" s="39"/>
      <c r="M127" s="194"/>
      <c r="N127" s="195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138</v>
      </c>
      <c r="AU127" s="17" t="s">
        <v>82</v>
      </c>
    </row>
    <row r="128" spans="1:65" s="13" customFormat="1" ht="11.25">
      <c r="B128" s="198"/>
      <c r="C128" s="199"/>
      <c r="D128" s="191" t="s">
        <v>140</v>
      </c>
      <c r="E128" s="200" t="s">
        <v>19</v>
      </c>
      <c r="F128" s="201" t="s">
        <v>517</v>
      </c>
      <c r="G128" s="199"/>
      <c r="H128" s="202">
        <v>1440</v>
      </c>
      <c r="I128" s="203"/>
      <c r="J128" s="199"/>
      <c r="K128" s="199"/>
      <c r="L128" s="204"/>
      <c r="M128" s="205"/>
      <c r="N128" s="206"/>
      <c r="O128" s="206"/>
      <c r="P128" s="206"/>
      <c r="Q128" s="206"/>
      <c r="R128" s="206"/>
      <c r="S128" s="206"/>
      <c r="T128" s="207"/>
      <c r="AT128" s="208" t="s">
        <v>140</v>
      </c>
      <c r="AU128" s="208" t="s">
        <v>82</v>
      </c>
      <c r="AV128" s="13" t="s">
        <v>82</v>
      </c>
      <c r="AW128" s="13" t="s">
        <v>33</v>
      </c>
      <c r="AX128" s="13" t="s">
        <v>79</v>
      </c>
      <c r="AY128" s="208" t="s">
        <v>127</v>
      </c>
    </row>
    <row r="129" spans="1:65" s="2" customFormat="1" ht="16.5" customHeight="1">
      <c r="A129" s="34"/>
      <c r="B129" s="35"/>
      <c r="C129" s="178" t="s">
        <v>213</v>
      </c>
      <c r="D129" s="178" t="s">
        <v>129</v>
      </c>
      <c r="E129" s="179" t="s">
        <v>518</v>
      </c>
      <c r="F129" s="180" t="s">
        <v>519</v>
      </c>
      <c r="G129" s="181" t="s">
        <v>144</v>
      </c>
      <c r="H129" s="182">
        <v>1417</v>
      </c>
      <c r="I129" s="183"/>
      <c r="J129" s="184">
        <f>ROUND(I129*H129,2)</f>
        <v>0</v>
      </c>
      <c r="K129" s="180" t="s">
        <v>133</v>
      </c>
      <c r="L129" s="39"/>
      <c r="M129" s="185" t="s">
        <v>19</v>
      </c>
      <c r="N129" s="186" t="s">
        <v>42</v>
      </c>
      <c r="O129" s="64"/>
      <c r="P129" s="187">
        <f>O129*H129</f>
        <v>0</v>
      </c>
      <c r="Q129" s="187">
        <v>0</v>
      </c>
      <c r="R129" s="187">
        <f>Q129*H129</f>
        <v>0</v>
      </c>
      <c r="S129" s="187">
        <v>0</v>
      </c>
      <c r="T129" s="18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9" t="s">
        <v>134</v>
      </c>
      <c r="AT129" s="189" t="s">
        <v>129</v>
      </c>
      <c r="AU129" s="189" t="s">
        <v>82</v>
      </c>
      <c r="AY129" s="17" t="s">
        <v>127</v>
      </c>
      <c r="BE129" s="190">
        <f>IF(N129="základní",J129,0)</f>
        <v>0</v>
      </c>
      <c r="BF129" s="190">
        <f>IF(N129="snížená",J129,0)</f>
        <v>0</v>
      </c>
      <c r="BG129" s="190">
        <f>IF(N129="zákl. přenesená",J129,0)</f>
        <v>0</v>
      </c>
      <c r="BH129" s="190">
        <f>IF(N129="sníž. přenesená",J129,0)</f>
        <v>0</v>
      </c>
      <c r="BI129" s="190">
        <f>IF(N129="nulová",J129,0)</f>
        <v>0</v>
      </c>
      <c r="BJ129" s="17" t="s">
        <v>79</v>
      </c>
      <c r="BK129" s="190">
        <f>ROUND(I129*H129,2)</f>
        <v>0</v>
      </c>
      <c r="BL129" s="17" t="s">
        <v>134</v>
      </c>
      <c r="BM129" s="189" t="s">
        <v>520</v>
      </c>
    </row>
    <row r="130" spans="1:65" s="2" customFormat="1" ht="11.25">
      <c r="A130" s="34"/>
      <c r="B130" s="35"/>
      <c r="C130" s="36"/>
      <c r="D130" s="191" t="s">
        <v>136</v>
      </c>
      <c r="E130" s="36"/>
      <c r="F130" s="192" t="s">
        <v>521</v>
      </c>
      <c r="G130" s="36"/>
      <c r="H130" s="36"/>
      <c r="I130" s="193"/>
      <c r="J130" s="36"/>
      <c r="K130" s="36"/>
      <c r="L130" s="39"/>
      <c r="M130" s="194"/>
      <c r="N130" s="195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136</v>
      </c>
      <c r="AU130" s="17" t="s">
        <v>82</v>
      </c>
    </row>
    <row r="131" spans="1:65" s="2" customFormat="1" ht="11.25">
      <c r="A131" s="34"/>
      <c r="B131" s="35"/>
      <c r="C131" s="36"/>
      <c r="D131" s="196" t="s">
        <v>138</v>
      </c>
      <c r="E131" s="36"/>
      <c r="F131" s="197" t="s">
        <v>522</v>
      </c>
      <c r="G131" s="36"/>
      <c r="H131" s="36"/>
      <c r="I131" s="193"/>
      <c r="J131" s="36"/>
      <c r="K131" s="36"/>
      <c r="L131" s="39"/>
      <c r="M131" s="194"/>
      <c r="N131" s="195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138</v>
      </c>
      <c r="AU131" s="17" t="s">
        <v>82</v>
      </c>
    </row>
    <row r="132" spans="1:65" s="13" customFormat="1" ht="11.25">
      <c r="B132" s="198"/>
      <c r="C132" s="199"/>
      <c r="D132" s="191" t="s">
        <v>140</v>
      </c>
      <c r="E132" s="200" t="s">
        <v>19</v>
      </c>
      <c r="F132" s="201" t="s">
        <v>513</v>
      </c>
      <c r="G132" s="199"/>
      <c r="H132" s="202">
        <v>1417</v>
      </c>
      <c r="I132" s="203"/>
      <c r="J132" s="199"/>
      <c r="K132" s="199"/>
      <c r="L132" s="204"/>
      <c r="M132" s="205"/>
      <c r="N132" s="206"/>
      <c r="O132" s="206"/>
      <c r="P132" s="206"/>
      <c r="Q132" s="206"/>
      <c r="R132" s="206"/>
      <c r="S132" s="206"/>
      <c r="T132" s="207"/>
      <c r="AT132" s="208" t="s">
        <v>140</v>
      </c>
      <c r="AU132" s="208" t="s">
        <v>82</v>
      </c>
      <c r="AV132" s="13" t="s">
        <v>82</v>
      </c>
      <c r="AW132" s="13" t="s">
        <v>33</v>
      </c>
      <c r="AX132" s="13" t="s">
        <v>79</v>
      </c>
      <c r="AY132" s="208" t="s">
        <v>127</v>
      </c>
    </row>
    <row r="133" spans="1:65" s="12" customFormat="1" ht="22.9" customHeight="1">
      <c r="B133" s="162"/>
      <c r="C133" s="163"/>
      <c r="D133" s="164" t="s">
        <v>70</v>
      </c>
      <c r="E133" s="176" t="s">
        <v>82</v>
      </c>
      <c r="F133" s="176" t="s">
        <v>246</v>
      </c>
      <c r="G133" s="163"/>
      <c r="H133" s="163"/>
      <c r="I133" s="166"/>
      <c r="J133" s="177">
        <f>BK133</f>
        <v>0</v>
      </c>
      <c r="K133" s="163"/>
      <c r="L133" s="168"/>
      <c r="M133" s="169"/>
      <c r="N133" s="170"/>
      <c r="O133" s="170"/>
      <c r="P133" s="171">
        <f>SUM(P134:P142)</f>
        <v>0</v>
      </c>
      <c r="Q133" s="170"/>
      <c r="R133" s="171">
        <f>SUM(R134:R142)</f>
        <v>5.9841209499999994</v>
      </c>
      <c r="S133" s="170"/>
      <c r="T133" s="172">
        <f>SUM(T134:T142)</f>
        <v>0</v>
      </c>
      <c r="AR133" s="173" t="s">
        <v>79</v>
      </c>
      <c r="AT133" s="174" t="s">
        <v>70</v>
      </c>
      <c r="AU133" s="174" t="s">
        <v>79</v>
      </c>
      <c r="AY133" s="173" t="s">
        <v>127</v>
      </c>
      <c r="BK133" s="175">
        <f>SUM(BK134:BK142)</f>
        <v>0</v>
      </c>
    </row>
    <row r="134" spans="1:65" s="2" customFormat="1" ht="16.5" customHeight="1">
      <c r="A134" s="34"/>
      <c r="B134" s="35"/>
      <c r="C134" s="178" t="s">
        <v>8</v>
      </c>
      <c r="D134" s="178" t="s">
        <v>129</v>
      </c>
      <c r="E134" s="179" t="s">
        <v>265</v>
      </c>
      <c r="F134" s="180" t="s">
        <v>266</v>
      </c>
      <c r="G134" s="181" t="s">
        <v>132</v>
      </c>
      <c r="H134" s="182">
        <v>2.36</v>
      </c>
      <c r="I134" s="183"/>
      <c r="J134" s="184">
        <f>ROUND(I134*H134,2)</f>
        <v>0</v>
      </c>
      <c r="K134" s="180" t="s">
        <v>133</v>
      </c>
      <c r="L134" s="39"/>
      <c r="M134" s="185" t="s">
        <v>19</v>
      </c>
      <c r="N134" s="186" t="s">
        <v>42</v>
      </c>
      <c r="O134" s="64"/>
      <c r="P134" s="187">
        <f>O134*H134</f>
        <v>0</v>
      </c>
      <c r="Q134" s="187">
        <v>2.5018699999999998</v>
      </c>
      <c r="R134" s="187">
        <f>Q134*H134</f>
        <v>5.9044131999999996</v>
      </c>
      <c r="S134" s="187">
        <v>0</v>
      </c>
      <c r="T134" s="18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9" t="s">
        <v>134</v>
      </c>
      <c r="AT134" s="189" t="s">
        <v>129</v>
      </c>
      <c r="AU134" s="189" t="s">
        <v>82</v>
      </c>
      <c r="AY134" s="17" t="s">
        <v>127</v>
      </c>
      <c r="BE134" s="190">
        <f>IF(N134="základní",J134,0)</f>
        <v>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17" t="s">
        <v>79</v>
      </c>
      <c r="BK134" s="190">
        <f>ROUND(I134*H134,2)</f>
        <v>0</v>
      </c>
      <c r="BL134" s="17" t="s">
        <v>134</v>
      </c>
      <c r="BM134" s="189" t="s">
        <v>523</v>
      </c>
    </row>
    <row r="135" spans="1:65" s="2" customFormat="1" ht="11.25">
      <c r="A135" s="34"/>
      <c r="B135" s="35"/>
      <c r="C135" s="36"/>
      <c r="D135" s="191" t="s">
        <v>136</v>
      </c>
      <c r="E135" s="36"/>
      <c r="F135" s="192" t="s">
        <v>268</v>
      </c>
      <c r="G135" s="36"/>
      <c r="H135" s="36"/>
      <c r="I135" s="193"/>
      <c r="J135" s="36"/>
      <c r="K135" s="36"/>
      <c r="L135" s="39"/>
      <c r="M135" s="194"/>
      <c r="N135" s="195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136</v>
      </c>
      <c r="AU135" s="17" t="s">
        <v>82</v>
      </c>
    </row>
    <row r="136" spans="1:65" s="2" customFormat="1" ht="11.25">
      <c r="A136" s="34"/>
      <c r="B136" s="35"/>
      <c r="C136" s="36"/>
      <c r="D136" s="196" t="s">
        <v>138</v>
      </c>
      <c r="E136" s="36"/>
      <c r="F136" s="197" t="s">
        <v>269</v>
      </c>
      <c r="G136" s="36"/>
      <c r="H136" s="36"/>
      <c r="I136" s="193"/>
      <c r="J136" s="36"/>
      <c r="K136" s="36"/>
      <c r="L136" s="39"/>
      <c r="M136" s="194"/>
      <c r="N136" s="195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138</v>
      </c>
      <c r="AU136" s="17" t="s">
        <v>82</v>
      </c>
    </row>
    <row r="137" spans="1:65" s="2" customFormat="1" ht="29.25">
      <c r="A137" s="34"/>
      <c r="B137" s="35"/>
      <c r="C137" s="36"/>
      <c r="D137" s="191" t="s">
        <v>148</v>
      </c>
      <c r="E137" s="36"/>
      <c r="F137" s="209" t="s">
        <v>524</v>
      </c>
      <c r="G137" s="36"/>
      <c r="H137" s="36"/>
      <c r="I137" s="193"/>
      <c r="J137" s="36"/>
      <c r="K137" s="36"/>
      <c r="L137" s="39"/>
      <c r="M137" s="194"/>
      <c r="N137" s="195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148</v>
      </c>
      <c r="AU137" s="17" t="s">
        <v>82</v>
      </c>
    </row>
    <row r="138" spans="1:65" s="13" customFormat="1" ht="11.25">
      <c r="B138" s="198"/>
      <c r="C138" s="199"/>
      <c r="D138" s="191" t="s">
        <v>140</v>
      </c>
      <c r="E138" s="200" t="s">
        <v>19</v>
      </c>
      <c r="F138" s="201" t="s">
        <v>525</v>
      </c>
      <c r="G138" s="199"/>
      <c r="H138" s="202">
        <v>2.36</v>
      </c>
      <c r="I138" s="203"/>
      <c r="J138" s="199"/>
      <c r="K138" s="199"/>
      <c r="L138" s="204"/>
      <c r="M138" s="205"/>
      <c r="N138" s="206"/>
      <c r="O138" s="206"/>
      <c r="P138" s="206"/>
      <c r="Q138" s="206"/>
      <c r="R138" s="206"/>
      <c r="S138" s="206"/>
      <c r="T138" s="207"/>
      <c r="AT138" s="208" t="s">
        <v>140</v>
      </c>
      <c r="AU138" s="208" t="s">
        <v>82</v>
      </c>
      <c r="AV138" s="13" t="s">
        <v>82</v>
      </c>
      <c r="AW138" s="13" t="s">
        <v>33</v>
      </c>
      <c r="AX138" s="13" t="s">
        <v>79</v>
      </c>
      <c r="AY138" s="208" t="s">
        <v>127</v>
      </c>
    </row>
    <row r="139" spans="1:65" s="2" customFormat="1" ht="16.5" customHeight="1">
      <c r="A139" s="34"/>
      <c r="B139" s="35"/>
      <c r="C139" s="178" t="s">
        <v>227</v>
      </c>
      <c r="D139" s="178" t="s">
        <v>129</v>
      </c>
      <c r="E139" s="179" t="s">
        <v>286</v>
      </c>
      <c r="F139" s="180" t="s">
        <v>287</v>
      </c>
      <c r="G139" s="181" t="s">
        <v>200</v>
      </c>
      <c r="H139" s="182">
        <v>7.4999999999999997E-2</v>
      </c>
      <c r="I139" s="183"/>
      <c r="J139" s="184">
        <f>ROUND(I139*H139,2)</f>
        <v>0</v>
      </c>
      <c r="K139" s="180" t="s">
        <v>133</v>
      </c>
      <c r="L139" s="39"/>
      <c r="M139" s="185" t="s">
        <v>19</v>
      </c>
      <c r="N139" s="186" t="s">
        <v>42</v>
      </c>
      <c r="O139" s="64"/>
      <c r="P139" s="187">
        <f>O139*H139</f>
        <v>0</v>
      </c>
      <c r="Q139" s="187">
        <v>1.06277</v>
      </c>
      <c r="R139" s="187">
        <f>Q139*H139</f>
        <v>7.9707749999999994E-2</v>
      </c>
      <c r="S139" s="187">
        <v>0</v>
      </c>
      <c r="T139" s="18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9" t="s">
        <v>134</v>
      </c>
      <c r="AT139" s="189" t="s">
        <v>129</v>
      </c>
      <c r="AU139" s="189" t="s">
        <v>82</v>
      </c>
      <c r="AY139" s="17" t="s">
        <v>127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7" t="s">
        <v>79</v>
      </c>
      <c r="BK139" s="190">
        <f>ROUND(I139*H139,2)</f>
        <v>0</v>
      </c>
      <c r="BL139" s="17" t="s">
        <v>134</v>
      </c>
      <c r="BM139" s="189" t="s">
        <v>526</v>
      </c>
    </row>
    <row r="140" spans="1:65" s="2" customFormat="1" ht="11.25">
      <c r="A140" s="34"/>
      <c r="B140" s="35"/>
      <c r="C140" s="36"/>
      <c r="D140" s="191" t="s">
        <v>136</v>
      </c>
      <c r="E140" s="36"/>
      <c r="F140" s="192" t="s">
        <v>289</v>
      </c>
      <c r="G140" s="36"/>
      <c r="H140" s="36"/>
      <c r="I140" s="193"/>
      <c r="J140" s="36"/>
      <c r="K140" s="36"/>
      <c r="L140" s="39"/>
      <c r="M140" s="194"/>
      <c r="N140" s="195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136</v>
      </c>
      <c r="AU140" s="17" t="s">
        <v>82</v>
      </c>
    </row>
    <row r="141" spans="1:65" s="2" customFormat="1" ht="11.25">
      <c r="A141" s="34"/>
      <c r="B141" s="35"/>
      <c r="C141" s="36"/>
      <c r="D141" s="196" t="s">
        <v>138</v>
      </c>
      <c r="E141" s="36"/>
      <c r="F141" s="197" t="s">
        <v>290</v>
      </c>
      <c r="G141" s="36"/>
      <c r="H141" s="36"/>
      <c r="I141" s="193"/>
      <c r="J141" s="36"/>
      <c r="K141" s="36"/>
      <c r="L141" s="39"/>
      <c r="M141" s="194"/>
      <c r="N141" s="195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138</v>
      </c>
      <c r="AU141" s="17" t="s">
        <v>82</v>
      </c>
    </row>
    <row r="142" spans="1:65" s="13" customFormat="1" ht="11.25">
      <c r="B142" s="198"/>
      <c r="C142" s="199"/>
      <c r="D142" s="191" t="s">
        <v>140</v>
      </c>
      <c r="E142" s="200" t="s">
        <v>19</v>
      </c>
      <c r="F142" s="201" t="s">
        <v>527</v>
      </c>
      <c r="G142" s="199"/>
      <c r="H142" s="202">
        <v>7.4999999999999997E-2</v>
      </c>
      <c r="I142" s="203"/>
      <c r="J142" s="199"/>
      <c r="K142" s="199"/>
      <c r="L142" s="204"/>
      <c r="M142" s="205"/>
      <c r="N142" s="206"/>
      <c r="O142" s="206"/>
      <c r="P142" s="206"/>
      <c r="Q142" s="206"/>
      <c r="R142" s="206"/>
      <c r="S142" s="206"/>
      <c r="T142" s="207"/>
      <c r="AT142" s="208" t="s">
        <v>140</v>
      </c>
      <c r="AU142" s="208" t="s">
        <v>82</v>
      </c>
      <c r="AV142" s="13" t="s">
        <v>82</v>
      </c>
      <c r="AW142" s="13" t="s">
        <v>33</v>
      </c>
      <c r="AX142" s="13" t="s">
        <v>79</v>
      </c>
      <c r="AY142" s="208" t="s">
        <v>127</v>
      </c>
    </row>
    <row r="143" spans="1:65" s="12" customFormat="1" ht="22.9" customHeight="1">
      <c r="B143" s="162"/>
      <c r="C143" s="163"/>
      <c r="D143" s="164" t="s">
        <v>70</v>
      </c>
      <c r="E143" s="176" t="s">
        <v>134</v>
      </c>
      <c r="F143" s="176" t="s">
        <v>292</v>
      </c>
      <c r="G143" s="163"/>
      <c r="H143" s="163"/>
      <c r="I143" s="166"/>
      <c r="J143" s="177">
        <f>BK143</f>
        <v>0</v>
      </c>
      <c r="K143" s="163"/>
      <c r="L143" s="168"/>
      <c r="M143" s="169"/>
      <c r="N143" s="170"/>
      <c r="O143" s="170"/>
      <c r="P143" s="171">
        <f>SUM(P144:P157)</f>
        <v>0</v>
      </c>
      <c r="Q143" s="170"/>
      <c r="R143" s="171">
        <f>SUM(R144:R157)</f>
        <v>23.414835599999996</v>
      </c>
      <c r="S143" s="170"/>
      <c r="T143" s="172">
        <f>SUM(T144:T157)</f>
        <v>0</v>
      </c>
      <c r="AR143" s="173" t="s">
        <v>79</v>
      </c>
      <c r="AT143" s="174" t="s">
        <v>70</v>
      </c>
      <c r="AU143" s="174" t="s">
        <v>79</v>
      </c>
      <c r="AY143" s="173" t="s">
        <v>127</v>
      </c>
      <c r="BK143" s="175">
        <f>SUM(BK144:BK157)</f>
        <v>0</v>
      </c>
    </row>
    <row r="144" spans="1:65" s="2" customFormat="1" ht="16.5" customHeight="1">
      <c r="A144" s="34"/>
      <c r="B144" s="35"/>
      <c r="C144" s="178" t="s">
        <v>233</v>
      </c>
      <c r="D144" s="178" t="s">
        <v>129</v>
      </c>
      <c r="E144" s="179" t="s">
        <v>294</v>
      </c>
      <c r="F144" s="180" t="s">
        <v>295</v>
      </c>
      <c r="G144" s="181" t="s">
        <v>144</v>
      </c>
      <c r="H144" s="182">
        <v>12.75</v>
      </c>
      <c r="I144" s="183"/>
      <c r="J144" s="184">
        <f>ROUND(I144*H144,2)</f>
        <v>0</v>
      </c>
      <c r="K144" s="180" t="s">
        <v>133</v>
      </c>
      <c r="L144" s="39"/>
      <c r="M144" s="185" t="s">
        <v>19</v>
      </c>
      <c r="N144" s="186" t="s">
        <v>42</v>
      </c>
      <c r="O144" s="64"/>
      <c r="P144" s="187">
        <f>O144*H144</f>
        <v>0</v>
      </c>
      <c r="Q144" s="187">
        <v>0.60724999999999996</v>
      </c>
      <c r="R144" s="187">
        <f>Q144*H144</f>
        <v>7.7424374999999994</v>
      </c>
      <c r="S144" s="187">
        <v>0</v>
      </c>
      <c r="T144" s="18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9" t="s">
        <v>134</v>
      </c>
      <c r="AT144" s="189" t="s">
        <v>129</v>
      </c>
      <c r="AU144" s="189" t="s">
        <v>82</v>
      </c>
      <c r="AY144" s="17" t="s">
        <v>127</v>
      </c>
      <c r="BE144" s="190">
        <f>IF(N144="základní",J144,0)</f>
        <v>0</v>
      </c>
      <c r="BF144" s="190">
        <f>IF(N144="snížená",J144,0)</f>
        <v>0</v>
      </c>
      <c r="BG144" s="190">
        <f>IF(N144="zákl. přenesená",J144,0)</f>
        <v>0</v>
      </c>
      <c r="BH144" s="190">
        <f>IF(N144="sníž. přenesená",J144,0)</f>
        <v>0</v>
      </c>
      <c r="BI144" s="190">
        <f>IF(N144="nulová",J144,0)</f>
        <v>0</v>
      </c>
      <c r="BJ144" s="17" t="s">
        <v>79</v>
      </c>
      <c r="BK144" s="190">
        <f>ROUND(I144*H144,2)</f>
        <v>0</v>
      </c>
      <c r="BL144" s="17" t="s">
        <v>134</v>
      </c>
      <c r="BM144" s="189" t="s">
        <v>528</v>
      </c>
    </row>
    <row r="145" spans="1:65" s="2" customFormat="1" ht="11.25">
      <c r="A145" s="34"/>
      <c r="B145" s="35"/>
      <c r="C145" s="36"/>
      <c r="D145" s="191" t="s">
        <v>136</v>
      </c>
      <c r="E145" s="36"/>
      <c r="F145" s="192" t="s">
        <v>297</v>
      </c>
      <c r="G145" s="36"/>
      <c r="H145" s="36"/>
      <c r="I145" s="193"/>
      <c r="J145" s="36"/>
      <c r="K145" s="36"/>
      <c r="L145" s="39"/>
      <c r="M145" s="194"/>
      <c r="N145" s="195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136</v>
      </c>
      <c r="AU145" s="17" t="s">
        <v>82</v>
      </c>
    </row>
    <row r="146" spans="1:65" s="2" customFormat="1" ht="11.25">
      <c r="A146" s="34"/>
      <c r="B146" s="35"/>
      <c r="C146" s="36"/>
      <c r="D146" s="196" t="s">
        <v>138</v>
      </c>
      <c r="E146" s="36"/>
      <c r="F146" s="197" t="s">
        <v>298</v>
      </c>
      <c r="G146" s="36"/>
      <c r="H146" s="36"/>
      <c r="I146" s="193"/>
      <c r="J146" s="36"/>
      <c r="K146" s="36"/>
      <c r="L146" s="39"/>
      <c r="M146" s="194"/>
      <c r="N146" s="195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138</v>
      </c>
      <c r="AU146" s="17" t="s">
        <v>82</v>
      </c>
    </row>
    <row r="147" spans="1:65" s="2" customFormat="1" ht="19.5">
      <c r="A147" s="34"/>
      <c r="B147" s="35"/>
      <c r="C147" s="36"/>
      <c r="D147" s="191" t="s">
        <v>148</v>
      </c>
      <c r="E147" s="36"/>
      <c r="F147" s="209" t="s">
        <v>299</v>
      </c>
      <c r="G147" s="36"/>
      <c r="H147" s="36"/>
      <c r="I147" s="193"/>
      <c r="J147" s="36"/>
      <c r="K147" s="36"/>
      <c r="L147" s="39"/>
      <c r="M147" s="194"/>
      <c r="N147" s="195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148</v>
      </c>
      <c r="AU147" s="17" t="s">
        <v>82</v>
      </c>
    </row>
    <row r="148" spans="1:65" s="13" customFormat="1" ht="11.25">
      <c r="B148" s="198"/>
      <c r="C148" s="199"/>
      <c r="D148" s="191" t="s">
        <v>140</v>
      </c>
      <c r="E148" s="200" t="s">
        <v>19</v>
      </c>
      <c r="F148" s="201" t="s">
        <v>529</v>
      </c>
      <c r="G148" s="199"/>
      <c r="H148" s="202">
        <v>12.75</v>
      </c>
      <c r="I148" s="203"/>
      <c r="J148" s="199"/>
      <c r="K148" s="199"/>
      <c r="L148" s="204"/>
      <c r="M148" s="205"/>
      <c r="N148" s="206"/>
      <c r="O148" s="206"/>
      <c r="P148" s="206"/>
      <c r="Q148" s="206"/>
      <c r="R148" s="206"/>
      <c r="S148" s="206"/>
      <c r="T148" s="207"/>
      <c r="AT148" s="208" t="s">
        <v>140</v>
      </c>
      <c r="AU148" s="208" t="s">
        <v>82</v>
      </c>
      <c r="AV148" s="13" t="s">
        <v>82</v>
      </c>
      <c r="AW148" s="13" t="s">
        <v>33</v>
      </c>
      <c r="AX148" s="13" t="s">
        <v>79</v>
      </c>
      <c r="AY148" s="208" t="s">
        <v>127</v>
      </c>
    </row>
    <row r="149" spans="1:65" s="2" customFormat="1" ht="16.5" customHeight="1">
      <c r="A149" s="34"/>
      <c r="B149" s="35"/>
      <c r="C149" s="178" t="s">
        <v>240</v>
      </c>
      <c r="D149" s="178" t="s">
        <v>129</v>
      </c>
      <c r="E149" s="179" t="s">
        <v>460</v>
      </c>
      <c r="F149" s="180" t="s">
        <v>461</v>
      </c>
      <c r="G149" s="181" t="s">
        <v>132</v>
      </c>
      <c r="H149" s="182">
        <v>2.5920000000000001</v>
      </c>
      <c r="I149" s="183"/>
      <c r="J149" s="184">
        <f>ROUND(I149*H149,2)</f>
        <v>0</v>
      </c>
      <c r="K149" s="180" t="s">
        <v>133</v>
      </c>
      <c r="L149" s="39"/>
      <c r="M149" s="185" t="s">
        <v>19</v>
      </c>
      <c r="N149" s="186" t="s">
        <v>42</v>
      </c>
      <c r="O149" s="64"/>
      <c r="P149" s="187">
        <f>O149*H149</f>
        <v>0</v>
      </c>
      <c r="Q149" s="187">
        <v>1.9967999999999999</v>
      </c>
      <c r="R149" s="187">
        <f>Q149*H149</f>
        <v>5.1757055999999997</v>
      </c>
      <c r="S149" s="187">
        <v>0</v>
      </c>
      <c r="T149" s="18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9" t="s">
        <v>134</v>
      </c>
      <c r="AT149" s="189" t="s">
        <v>129</v>
      </c>
      <c r="AU149" s="189" t="s">
        <v>82</v>
      </c>
      <c r="AY149" s="17" t="s">
        <v>127</v>
      </c>
      <c r="BE149" s="190">
        <f>IF(N149="základní",J149,0)</f>
        <v>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17" t="s">
        <v>79</v>
      </c>
      <c r="BK149" s="190">
        <f>ROUND(I149*H149,2)</f>
        <v>0</v>
      </c>
      <c r="BL149" s="17" t="s">
        <v>134</v>
      </c>
      <c r="BM149" s="189" t="s">
        <v>530</v>
      </c>
    </row>
    <row r="150" spans="1:65" s="2" customFormat="1" ht="11.25">
      <c r="A150" s="34"/>
      <c r="B150" s="35"/>
      <c r="C150" s="36"/>
      <c r="D150" s="191" t="s">
        <v>136</v>
      </c>
      <c r="E150" s="36"/>
      <c r="F150" s="192" t="s">
        <v>463</v>
      </c>
      <c r="G150" s="36"/>
      <c r="H150" s="36"/>
      <c r="I150" s="193"/>
      <c r="J150" s="36"/>
      <c r="K150" s="36"/>
      <c r="L150" s="39"/>
      <c r="M150" s="194"/>
      <c r="N150" s="195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136</v>
      </c>
      <c r="AU150" s="17" t="s">
        <v>82</v>
      </c>
    </row>
    <row r="151" spans="1:65" s="2" customFormat="1" ht="11.25">
      <c r="A151" s="34"/>
      <c r="B151" s="35"/>
      <c r="C151" s="36"/>
      <c r="D151" s="196" t="s">
        <v>138</v>
      </c>
      <c r="E151" s="36"/>
      <c r="F151" s="197" t="s">
        <v>464</v>
      </c>
      <c r="G151" s="36"/>
      <c r="H151" s="36"/>
      <c r="I151" s="193"/>
      <c r="J151" s="36"/>
      <c r="K151" s="36"/>
      <c r="L151" s="39"/>
      <c r="M151" s="194"/>
      <c r="N151" s="195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138</v>
      </c>
      <c r="AU151" s="17" t="s">
        <v>82</v>
      </c>
    </row>
    <row r="152" spans="1:65" s="2" customFormat="1" ht="19.5">
      <c r="A152" s="34"/>
      <c r="B152" s="35"/>
      <c r="C152" s="36"/>
      <c r="D152" s="191" t="s">
        <v>148</v>
      </c>
      <c r="E152" s="36"/>
      <c r="F152" s="209" t="s">
        <v>465</v>
      </c>
      <c r="G152" s="36"/>
      <c r="H152" s="36"/>
      <c r="I152" s="193"/>
      <c r="J152" s="36"/>
      <c r="K152" s="36"/>
      <c r="L152" s="39"/>
      <c r="M152" s="194"/>
      <c r="N152" s="195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148</v>
      </c>
      <c r="AU152" s="17" t="s">
        <v>82</v>
      </c>
    </row>
    <row r="153" spans="1:65" s="13" customFormat="1" ht="11.25">
      <c r="B153" s="198"/>
      <c r="C153" s="199"/>
      <c r="D153" s="191" t="s">
        <v>140</v>
      </c>
      <c r="E153" s="200" t="s">
        <v>19</v>
      </c>
      <c r="F153" s="201" t="s">
        <v>494</v>
      </c>
      <c r="G153" s="199"/>
      <c r="H153" s="202">
        <v>2.5920000000000001</v>
      </c>
      <c r="I153" s="203"/>
      <c r="J153" s="199"/>
      <c r="K153" s="199"/>
      <c r="L153" s="204"/>
      <c r="M153" s="205"/>
      <c r="N153" s="206"/>
      <c r="O153" s="206"/>
      <c r="P153" s="206"/>
      <c r="Q153" s="206"/>
      <c r="R153" s="206"/>
      <c r="S153" s="206"/>
      <c r="T153" s="207"/>
      <c r="AT153" s="208" t="s">
        <v>140</v>
      </c>
      <c r="AU153" s="208" t="s">
        <v>82</v>
      </c>
      <c r="AV153" s="13" t="s">
        <v>82</v>
      </c>
      <c r="AW153" s="13" t="s">
        <v>33</v>
      </c>
      <c r="AX153" s="13" t="s">
        <v>79</v>
      </c>
      <c r="AY153" s="208" t="s">
        <v>127</v>
      </c>
    </row>
    <row r="154" spans="1:65" s="2" customFormat="1" ht="16.5" customHeight="1">
      <c r="A154" s="34"/>
      <c r="B154" s="35"/>
      <c r="C154" s="178" t="s">
        <v>247</v>
      </c>
      <c r="D154" s="178" t="s">
        <v>129</v>
      </c>
      <c r="E154" s="179" t="s">
        <v>302</v>
      </c>
      <c r="F154" s="180" t="s">
        <v>303</v>
      </c>
      <c r="G154" s="181" t="s">
        <v>144</v>
      </c>
      <c r="H154" s="182">
        <v>12.75</v>
      </c>
      <c r="I154" s="183"/>
      <c r="J154" s="184">
        <f>ROUND(I154*H154,2)</f>
        <v>0</v>
      </c>
      <c r="K154" s="180" t="s">
        <v>133</v>
      </c>
      <c r="L154" s="39"/>
      <c r="M154" s="185" t="s">
        <v>19</v>
      </c>
      <c r="N154" s="186" t="s">
        <v>42</v>
      </c>
      <c r="O154" s="64"/>
      <c r="P154" s="187">
        <f>O154*H154</f>
        <v>0</v>
      </c>
      <c r="Q154" s="187">
        <v>0.82326999999999995</v>
      </c>
      <c r="R154" s="187">
        <f>Q154*H154</f>
        <v>10.4966925</v>
      </c>
      <c r="S154" s="187">
        <v>0</v>
      </c>
      <c r="T154" s="18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9" t="s">
        <v>134</v>
      </c>
      <c r="AT154" s="189" t="s">
        <v>129</v>
      </c>
      <c r="AU154" s="189" t="s">
        <v>82</v>
      </c>
      <c r="AY154" s="17" t="s">
        <v>127</v>
      </c>
      <c r="BE154" s="190">
        <f>IF(N154="základní",J154,0)</f>
        <v>0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17" t="s">
        <v>79</v>
      </c>
      <c r="BK154" s="190">
        <f>ROUND(I154*H154,2)</f>
        <v>0</v>
      </c>
      <c r="BL154" s="17" t="s">
        <v>134</v>
      </c>
      <c r="BM154" s="189" t="s">
        <v>531</v>
      </c>
    </row>
    <row r="155" spans="1:65" s="2" customFormat="1" ht="11.25">
      <c r="A155" s="34"/>
      <c r="B155" s="35"/>
      <c r="C155" s="36"/>
      <c r="D155" s="191" t="s">
        <v>136</v>
      </c>
      <c r="E155" s="36"/>
      <c r="F155" s="192" t="s">
        <v>305</v>
      </c>
      <c r="G155" s="36"/>
      <c r="H155" s="36"/>
      <c r="I155" s="193"/>
      <c r="J155" s="36"/>
      <c r="K155" s="36"/>
      <c r="L155" s="39"/>
      <c r="M155" s="194"/>
      <c r="N155" s="195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136</v>
      </c>
      <c r="AU155" s="17" t="s">
        <v>82</v>
      </c>
    </row>
    <row r="156" spans="1:65" s="2" customFormat="1" ht="11.25">
      <c r="A156" s="34"/>
      <c r="B156" s="35"/>
      <c r="C156" s="36"/>
      <c r="D156" s="196" t="s">
        <v>138</v>
      </c>
      <c r="E156" s="36"/>
      <c r="F156" s="197" t="s">
        <v>306</v>
      </c>
      <c r="G156" s="36"/>
      <c r="H156" s="36"/>
      <c r="I156" s="193"/>
      <c r="J156" s="36"/>
      <c r="K156" s="36"/>
      <c r="L156" s="39"/>
      <c r="M156" s="194"/>
      <c r="N156" s="195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138</v>
      </c>
      <c r="AU156" s="17" t="s">
        <v>82</v>
      </c>
    </row>
    <row r="157" spans="1:65" s="13" customFormat="1" ht="11.25">
      <c r="B157" s="198"/>
      <c r="C157" s="199"/>
      <c r="D157" s="191" t="s">
        <v>140</v>
      </c>
      <c r="E157" s="200" t="s">
        <v>19</v>
      </c>
      <c r="F157" s="201" t="s">
        <v>529</v>
      </c>
      <c r="G157" s="199"/>
      <c r="H157" s="202">
        <v>12.75</v>
      </c>
      <c r="I157" s="203"/>
      <c r="J157" s="199"/>
      <c r="K157" s="199"/>
      <c r="L157" s="204"/>
      <c r="M157" s="205"/>
      <c r="N157" s="206"/>
      <c r="O157" s="206"/>
      <c r="P157" s="206"/>
      <c r="Q157" s="206"/>
      <c r="R157" s="206"/>
      <c r="S157" s="206"/>
      <c r="T157" s="207"/>
      <c r="AT157" s="208" t="s">
        <v>140</v>
      </c>
      <c r="AU157" s="208" t="s">
        <v>82</v>
      </c>
      <c r="AV157" s="13" t="s">
        <v>82</v>
      </c>
      <c r="AW157" s="13" t="s">
        <v>33</v>
      </c>
      <c r="AX157" s="13" t="s">
        <v>79</v>
      </c>
      <c r="AY157" s="208" t="s">
        <v>127</v>
      </c>
    </row>
    <row r="158" spans="1:65" s="12" customFormat="1" ht="22.9" customHeight="1">
      <c r="B158" s="162"/>
      <c r="C158" s="163"/>
      <c r="D158" s="164" t="s">
        <v>70</v>
      </c>
      <c r="E158" s="176" t="s">
        <v>190</v>
      </c>
      <c r="F158" s="176" t="s">
        <v>307</v>
      </c>
      <c r="G158" s="163"/>
      <c r="H158" s="163"/>
      <c r="I158" s="166"/>
      <c r="J158" s="177">
        <f>BK158</f>
        <v>0</v>
      </c>
      <c r="K158" s="163"/>
      <c r="L158" s="168"/>
      <c r="M158" s="169"/>
      <c r="N158" s="170"/>
      <c r="O158" s="170"/>
      <c r="P158" s="171">
        <f>SUM(P159:P164)</f>
        <v>0</v>
      </c>
      <c r="Q158" s="170"/>
      <c r="R158" s="171">
        <f>SUM(R159:R164)</f>
        <v>1.7510000000000001E-2</v>
      </c>
      <c r="S158" s="170"/>
      <c r="T158" s="172">
        <f>SUM(T159:T164)</f>
        <v>0</v>
      </c>
      <c r="AR158" s="173" t="s">
        <v>79</v>
      </c>
      <c r="AT158" s="174" t="s">
        <v>70</v>
      </c>
      <c r="AU158" s="174" t="s">
        <v>79</v>
      </c>
      <c r="AY158" s="173" t="s">
        <v>127</v>
      </c>
      <c r="BK158" s="175">
        <f>SUM(BK159:BK164)</f>
        <v>0</v>
      </c>
    </row>
    <row r="159" spans="1:65" s="2" customFormat="1" ht="16.5" customHeight="1">
      <c r="A159" s="34"/>
      <c r="B159" s="35"/>
      <c r="C159" s="178" t="s">
        <v>255</v>
      </c>
      <c r="D159" s="178" t="s">
        <v>129</v>
      </c>
      <c r="E159" s="179" t="s">
        <v>532</v>
      </c>
      <c r="F159" s="180" t="s">
        <v>533</v>
      </c>
      <c r="G159" s="181" t="s">
        <v>311</v>
      </c>
      <c r="H159" s="182">
        <v>1</v>
      </c>
      <c r="I159" s="183"/>
      <c r="J159" s="184">
        <f>ROUND(I159*H159,2)</f>
        <v>0</v>
      </c>
      <c r="K159" s="180" t="s">
        <v>133</v>
      </c>
      <c r="L159" s="39"/>
      <c r="M159" s="185" t="s">
        <v>19</v>
      </c>
      <c r="N159" s="186" t="s">
        <v>42</v>
      </c>
      <c r="O159" s="64"/>
      <c r="P159" s="187">
        <f>O159*H159</f>
        <v>0</v>
      </c>
      <c r="Q159" s="187">
        <v>5.5100000000000001E-3</v>
      </c>
      <c r="R159" s="187">
        <f>Q159*H159</f>
        <v>5.5100000000000001E-3</v>
      </c>
      <c r="S159" s="187">
        <v>0</v>
      </c>
      <c r="T159" s="18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9" t="s">
        <v>134</v>
      </c>
      <c r="AT159" s="189" t="s">
        <v>129</v>
      </c>
      <c r="AU159" s="189" t="s">
        <v>82</v>
      </c>
      <c r="AY159" s="17" t="s">
        <v>127</v>
      </c>
      <c r="BE159" s="190">
        <f>IF(N159="základní",J159,0)</f>
        <v>0</v>
      </c>
      <c r="BF159" s="190">
        <f>IF(N159="snížená",J159,0)</f>
        <v>0</v>
      </c>
      <c r="BG159" s="190">
        <f>IF(N159="zákl. přenesená",J159,0)</f>
        <v>0</v>
      </c>
      <c r="BH159" s="190">
        <f>IF(N159="sníž. přenesená",J159,0)</f>
        <v>0</v>
      </c>
      <c r="BI159" s="190">
        <f>IF(N159="nulová",J159,0)</f>
        <v>0</v>
      </c>
      <c r="BJ159" s="17" t="s">
        <v>79</v>
      </c>
      <c r="BK159" s="190">
        <f>ROUND(I159*H159,2)</f>
        <v>0</v>
      </c>
      <c r="BL159" s="17" t="s">
        <v>134</v>
      </c>
      <c r="BM159" s="189" t="s">
        <v>534</v>
      </c>
    </row>
    <row r="160" spans="1:65" s="2" customFormat="1" ht="11.25">
      <c r="A160" s="34"/>
      <c r="B160" s="35"/>
      <c r="C160" s="36"/>
      <c r="D160" s="191" t="s">
        <v>136</v>
      </c>
      <c r="E160" s="36"/>
      <c r="F160" s="192" t="s">
        <v>535</v>
      </c>
      <c r="G160" s="36"/>
      <c r="H160" s="36"/>
      <c r="I160" s="193"/>
      <c r="J160" s="36"/>
      <c r="K160" s="36"/>
      <c r="L160" s="39"/>
      <c r="M160" s="194"/>
      <c r="N160" s="195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136</v>
      </c>
      <c r="AU160" s="17" t="s">
        <v>82</v>
      </c>
    </row>
    <row r="161" spans="1:65" s="2" customFormat="1" ht="11.25">
      <c r="A161" s="34"/>
      <c r="B161" s="35"/>
      <c r="C161" s="36"/>
      <c r="D161" s="196" t="s">
        <v>138</v>
      </c>
      <c r="E161" s="36"/>
      <c r="F161" s="197" t="s">
        <v>536</v>
      </c>
      <c r="G161" s="36"/>
      <c r="H161" s="36"/>
      <c r="I161" s="193"/>
      <c r="J161" s="36"/>
      <c r="K161" s="36"/>
      <c r="L161" s="39"/>
      <c r="M161" s="194"/>
      <c r="N161" s="195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138</v>
      </c>
      <c r="AU161" s="17" t="s">
        <v>82</v>
      </c>
    </row>
    <row r="162" spans="1:65" s="13" customFormat="1" ht="11.25">
      <c r="B162" s="198"/>
      <c r="C162" s="199"/>
      <c r="D162" s="191" t="s">
        <v>140</v>
      </c>
      <c r="E162" s="200" t="s">
        <v>19</v>
      </c>
      <c r="F162" s="201" t="s">
        <v>537</v>
      </c>
      <c r="G162" s="199"/>
      <c r="H162" s="202">
        <v>1</v>
      </c>
      <c r="I162" s="203"/>
      <c r="J162" s="199"/>
      <c r="K162" s="199"/>
      <c r="L162" s="204"/>
      <c r="M162" s="205"/>
      <c r="N162" s="206"/>
      <c r="O162" s="206"/>
      <c r="P162" s="206"/>
      <c r="Q162" s="206"/>
      <c r="R162" s="206"/>
      <c r="S162" s="206"/>
      <c r="T162" s="207"/>
      <c r="AT162" s="208" t="s">
        <v>140</v>
      </c>
      <c r="AU162" s="208" t="s">
        <v>82</v>
      </c>
      <c r="AV162" s="13" t="s">
        <v>82</v>
      </c>
      <c r="AW162" s="13" t="s">
        <v>33</v>
      </c>
      <c r="AX162" s="13" t="s">
        <v>79</v>
      </c>
      <c r="AY162" s="208" t="s">
        <v>127</v>
      </c>
    </row>
    <row r="163" spans="1:65" s="2" customFormat="1" ht="16.5" customHeight="1">
      <c r="A163" s="34"/>
      <c r="B163" s="35"/>
      <c r="C163" s="210" t="s">
        <v>264</v>
      </c>
      <c r="D163" s="210" t="s">
        <v>234</v>
      </c>
      <c r="E163" s="211" t="s">
        <v>538</v>
      </c>
      <c r="F163" s="212" t="s">
        <v>539</v>
      </c>
      <c r="G163" s="213" t="s">
        <v>311</v>
      </c>
      <c r="H163" s="214">
        <v>1</v>
      </c>
      <c r="I163" s="215"/>
      <c r="J163" s="216">
        <f>ROUND(I163*H163,2)</f>
        <v>0</v>
      </c>
      <c r="K163" s="212" t="s">
        <v>133</v>
      </c>
      <c r="L163" s="217"/>
      <c r="M163" s="218" t="s">
        <v>19</v>
      </c>
      <c r="N163" s="219" t="s">
        <v>42</v>
      </c>
      <c r="O163" s="64"/>
      <c r="P163" s="187">
        <f>O163*H163</f>
        <v>0</v>
      </c>
      <c r="Q163" s="187">
        <v>1.2E-2</v>
      </c>
      <c r="R163" s="187">
        <f>Q163*H163</f>
        <v>1.2E-2</v>
      </c>
      <c r="S163" s="187">
        <v>0</v>
      </c>
      <c r="T163" s="18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9" t="s">
        <v>190</v>
      </c>
      <c r="AT163" s="189" t="s">
        <v>234</v>
      </c>
      <c r="AU163" s="189" t="s">
        <v>82</v>
      </c>
      <c r="AY163" s="17" t="s">
        <v>127</v>
      </c>
      <c r="BE163" s="190">
        <f>IF(N163="základní",J163,0)</f>
        <v>0</v>
      </c>
      <c r="BF163" s="190">
        <f>IF(N163="snížená",J163,0)</f>
        <v>0</v>
      </c>
      <c r="BG163" s="190">
        <f>IF(N163="zákl. přenesená",J163,0)</f>
        <v>0</v>
      </c>
      <c r="BH163" s="190">
        <f>IF(N163="sníž. přenesená",J163,0)</f>
        <v>0</v>
      </c>
      <c r="BI163" s="190">
        <f>IF(N163="nulová",J163,0)</f>
        <v>0</v>
      </c>
      <c r="BJ163" s="17" t="s">
        <v>79</v>
      </c>
      <c r="BK163" s="190">
        <f>ROUND(I163*H163,2)</f>
        <v>0</v>
      </c>
      <c r="BL163" s="17" t="s">
        <v>134</v>
      </c>
      <c r="BM163" s="189" t="s">
        <v>540</v>
      </c>
    </row>
    <row r="164" spans="1:65" s="2" customFormat="1" ht="11.25">
      <c r="A164" s="34"/>
      <c r="B164" s="35"/>
      <c r="C164" s="36"/>
      <c r="D164" s="191" t="s">
        <v>136</v>
      </c>
      <c r="E164" s="36"/>
      <c r="F164" s="192" t="s">
        <v>539</v>
      </c>
      <c r="G164" s="36"/>
      <c r="H164" s="36"/>
      <c r="I164" s="193"/>
      <c r="J164" s="36"/>
      <c r="K164" s="36"/>
      <c r="L164" s="39"/>
      <c r="M164" s="194"/>
      <c r="N164" s="195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136</v>
      </c>
      <c r="AU164" s="17" t="s">
        <v>82</v>
      </c>
    </row>
    <row r="165" spans="1:65" s="12" customFormat="1" ht="22.9" customHeight="1">
      <c r="B165" s="162"/>
      <c r="C165" s="163"/>
      <c r="D165" s="164" t="s">
        <v>70</v>
      </c>
      <c r="E165" s="176" t="s">
        <v>373</v>
      </c>
      <c r="F165" s="176" t="s">
        <v>374</v>
      </c>
      <c r="G165" s="163"/>
      <c r="H165" s="163"/>
      <c r="I165" s="166"/>
      <c r="J165" s="177">
        <f>BK165</f>
        <v>0</v>
      </c>
      <c r="K165" s="163"/>
      <c r="L165" s="168"/>
      <c r="M165" s="169"/>
      <c r="N165" s="170"/>
      <c r="O165" s="170"/>
      <c r="P165" s="171">
        <f>SUM(P166:P168)</f>
        <v>0</v>
      </c>
      <c r="Q165" s="170"/>
      <c r="R165" s="171">
        <f>SUM(R166:R168)</f>
        <v>0</v>
      </c>
      <c r="S165" s="170"/>
      <c r="T165" s="172">
        <f>SUM(T166:T168)</f>
        <v>0</v>
      </c>
      <c r="AR165" s="173" t="s">
        <v>79</v>
      </c>
      <c r="AT165" s="174" t="s">
        <v>70</v>
      </c>
      <c r="AU165" s="174" t="s">
        <v>79</v>
      </c>
      <c r="AY165" s="173" t="s">
        <v>127</v>
      </c>
      <c r="BK165" s="175">
        <f>SUM(BK166:BK168)</f>
        <v>0</v>
      </c>
    </row>
    <row r="166" spans="1:65" s="2" customFormat="1" ht="16.5" customHeight="1">
      <c r="A166" s="34"/>
      <c r="B166" s="35"/>
      <c r="C166" s="178" t="s">
        <v>273</v>
      </c>
      <c r="D166" s="178" t="s">
        <v>129</v>
      </c>
      <c r="E166" s="179" t="s">
        <v>478</v>
      </c>
      <c r="F166" s="180" t="s">
        <v>479</v>
      </c>
      <c r="G166" s="181" t="s">
        <v>200</v>
      </c>
      <c r="H166" s="182">
        <v>29.446000000000002</v>
      </c>
      <c r="I166" s="183"/>
      <c r="J166" s="184">
        <f>ROUND(I166*H166,2)</f>
        <v>0</v>
      </c>
      <c r="K166" s="180" t="s">
        <v>133</v>
      </c>
      <c r="L166" s="39"/>
      <c r="M166" s="185" t="s">
        <v>19</v>
      </c>
      <c r="N166" s="186" t="s">
        <v>42</v>
      </c>
      <c r="O166" s="64"/>
      <c r="P166" s="187">
        <f>O166*H166</f>
        <v>0</v>
      </c>
      <c r="Q166" s="187">
        <v>0</v>
      </c>
      <c r="R166" s="187">
        <f>Q166*H166</f>
        <v>0</v>
      </c>
      <c r="S166" s="187">
        <v>0</v>
      </c>
      <c r="T166" s="18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9" t="s">
        <v>134</v>
      </c>
      <c r="AT166" s="189" t="s">
        <v>129</v>
      </c>
      <c r="AU166" s="189" t="s">
        <v>82</v>
      </c>
      <c r="AY166" s="17" t="s">
        <v>127</v>
      </c>
      <c r="BE166" s="190">
        <f>IF(N166="základní",J166,0)</f>
        <v>0</v>
      </c>
      <c r="BF166" s="190">
        <f>IF(N166="snížená",J166,0)</f>
        <v>0</v>
      </c>
      <c r="BG166" s="190">
        <f>IF(N166="zákl. přenesená",J166,0)</f>
        <v>0</v>
      </c>
      <c r="BH166" s="190">
        <f>IF(N166="sníž. přenesená",J166,0)</f>
        <v>0</v>
      </c>
      <c r="BI166" s="190">
        <f>IF(N166="nulová",J166,0)</f>
        <v>0</v>
      </c>
      <c r="BJ166" s="17" t="s">
        <v>79</v>
      </c>
      <c r="BK166" s="190">
        <f>ROUND(I166*H166,2)</f>
        <v>0</v>
      </c>
      <c r="BL166" s="17" t="s">
        <v>134</v>
      </c>
      <c r="BM166" s="189" t="s">
        <v>541</v>
      </c>
    </row>
    <row r="167" spans="1:65" s="2" customFormat="1" ht="11.25">
      <c r="A167" s="34"/>
      <c r="B167" s="35"/>
      <c r="C167" s="36"/>
      <c r="D167" s="191" t="s">
        <v>136</v>
      </c>
      <c r="E167" s="36"/>
      <c r="F167" s="192" t="s">
        <v>481</v>
      </c>
      <c r="G167" s="36"/>
      <c r="H167" s="36"/>
      <c r="I167" s="193"/>
      <c r="J167" s="36"/>
      <c r="K167" s="36"/>
      <c r="L167" s="39"/>
      <c r="M167" s="194"/>
      <c r="N167" s="195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136</v>
      </c>
      <c r="AU167" s="17" t="s">
        <v>82</v>
      </c>
    </row>
    <row r="168" spans="1:65" s="2" customFormat="1" ht="11.25">
      <c r="A168" s="34"/>
      <c r="B168" s="35"/>
      <c r="C168" s="36"/>
      <c r="D168" s="196" t="s">
        <v>138</v>
      </c>
      <c r="E168" s="36"/>
      <c r="F168" s="197" t="s">
        <v>482</v>
      </c>
      <c r="G168" s="36"/>
      <c r="H168" s="36"/>
      <c r="I168" s="193"/>
      <c r="J168" s="36"/>
      <c r="K168" s="36"/>
      <c r="L168" s="39"/>
      <c r="M168" s="220"/>
      <c r="N168" s="221"/>
      <c r="O168" s="222"/>
      <c r="P168" s="222"/>
      <c r="Q168" s="222"/>
      <c r="R168" s="222"/>
      <c r="S168" s="222"/>
      <c r="T168" s="223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138</v>
      </c>
      <c r="AU168" s="17" t="s">
        <v>82</v>
      </c>
    </row>
    <row r="169" spans="1:65" s="2" customFormat="1" ht="6.95" customHeight="1">
      <c r="A169" s="34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39"/>
      <c r="M169" s="34"/>
      <c r="O169" s="34"/>
      <c r="P169" s="34"/>
      <c r="Q169" s="34"/>
      <c r="R169" s="34"/>
      <c r="S169" s="34"/>
      <c r="T169" s="34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</row>
  </sheetData>
  <sheetProtection algorithmName="SHA-512" hashValue="efteUYWZrqgxXIRZlsJA/sZPgQ8PJ/qXQuRpZmSXpd4O0/Y31mWtOUr1yhAveVIKQaCNoIsj6HGDQrYu/+ivCA==" saltValue="BeaK8CEeVU9nklA4nHQaUW6M2ThbMQoBeg/NhNohgccFuOXo60TXMutC8N/PkRGinTRSK3oreOdQzZDl6j8GHg==" spinCount="100000" sheet="1" objects="1" scenarios="1" formatColumns="0" formatRows="0" autoFilter="0"/>
  <autoFilter ref="C84:K168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0" r:id="rId1"/>
    <hyperlink ref="F95" r:id="rId2"/>
    <hyperlink ref="F99" r:id="rId3"/>
    <hyperlink ref="F104" r:id="rId4"/>
    <hyperlink ref="F108" r:id="rId5"/>
    <hyperlink ref="F112" r:id="rId6"/>
    <hyperlink ref="F116" r:id="rId7"/>
    <hyperlink ref="F120" r:id="rId8"/>
    <hyperlink ref="F127" r:id="rId9"/>
    <hyperlink ref="F131" r:id="rId10"/>
    <hyperlink ref="F136" r:id="rId11"/>
    <hyperlink ref="F141" r:id="rId12"/>
    <hyperlink ref="F146" r:id="rId13"/>
    <hyperlink ref="F151" r:id="rId14"/>
    <hyperlink ref="F156" r:id="rId15"/>
    <hyperlink ref="F161" r:id="rId16"/>
    <hyperlink ref="F168" r:id="rId1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8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7" t="s">
        <v>93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82</v>
      </c>
    </row>
    <row r="4" spans="1:46" s="1" customFormat="1" ht="24.95" customHeight="1">
      <c r="B4" s="20"/>
      <c r="D4" s="110" t="s">
        <v>97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55" t="str">
        <f>'Rekapitulace stavby'!K6</f>
        <v>Společná zařízení Urbanice - ZP1, ZP2 a ZP3</v>
      </c>
      <c r="F7" s="356"/>
      <c r="G7" s="356"/>
      <c r="H7" s="356"/>
      <c r="L7" s="20"/>
    </row>
    <row r="8" spans="1:46" s="1" customFormat="1" ht="12" customHeight="1">
      <c r="B8" s="20"/>
      <c r="D8" s="112" t="s">
        <v>98</v>
      </c>
      <c r="L8" s="20"/>
    </row>
    <row r="9" spans="1:46" s="2" customFormat="1" ht="16.5" customHeight="1">
      <c r="A9" s="34"/>
      <c r="B9" s="39"/>
      <c r="C9" s="34"/>
      <c r="D9" s="34"/>
      <c r="E9" s="355" t="s">
        <v>483</v>
      </c>
      <c r="F9" s="358"/>
      <c r="G9" s="358"/>
      <c r="H9" s="358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542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57" t="s">
        <v>543</v>
      </c>
      <c r="F11" s="358"/>
      <c r="G11" s="358"/>
      <c r="H11" s="358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81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22</v>
      </c>
      <c r="G14" s="34"/>
      <c r="H14" s="34"/>
      <c r="I14" s="112" t="s">
        <v>23</v>
      </c>
      <c r="J14" s="114" t="str">
        <f>'Rekapitulace stavby'!AN8</f>
        <v>10. 6. 2024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19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27</v>
      </c>
      <c r="F17" s="34"/>
      <c r="G17" s="34"/>
      <c r="H17" s="34"/>
      <c r="I17" s="112" t="s">
        <v>28</v>
      </c>
      <c r="J17" s="103" t="s">
        <v>19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29</v>
      </c>
      <c r="E19" s="34"/>
      <c r="F19" s="34"/>
      <c r="G19" s="34"/>
      <c r="H19" s="34"/>
      <c r="I19" s="112" t="s">
        <v>26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59" t="str">
        <f>'Rekapitulace stavby'!E14</f>
        <v>Vyplň údaj</v>
      </c>
      <c r="F20" s="360"/>
      <c r="G20" s="360"/>
      <c r="H20" s="360"/>
      <c r="I20" s="112" t="s">
        <v>28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31</v>
      </c>
      <c r="E22" s="34"/>
      <c r="F22" s="34"/>
      <c r="G22" s="34"/>
      <c r="H22" s="34"/>
      <c r="I22" s="112" t="s">
        <v>26</v>
      </c>
      <c r="J22" s="103" t="s">
        <v>19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32</v>
      </c>
      <c r="F23" s="34"/>
      <c r="G23" s="34"/>
      <c r="H23" s="34"/>
      <c r="I23" s="112" t="s">
        <v>28</v>
      </c>
      <c r="J23" s="103" t="s">
        <v>19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34</v>
      </c>
      <c r="E25" s="34"/>
      <c r="F25" s="34"/>
      <c r="G25" s="34"/>
      <c r="H25" s="34"/>
      <c r="I25" s="112" t="s">
        <v>26</v>
      </c>
      <c r="J25" s="103" t="str">
        <f>IF('Rekapitulace stavby'!AN19="","",'Rekapitulace stavby'!AN19)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stavby'!E20="","",'Rekapitulace stavby'!E20)</f>
        <v xml:space="preserve"> </v>
      </c>
      <c r="F26" s="34"/>
      <c r="G26" s="34"/>
      <c r="H26" s="34"/>
      <c r="I26" s="112" t="s">
        <v>28</v>
      </c>
      <c r="J26" s="103" t="str">
        <f>IF('Rekapitulace stavby'!AN20="","",'Rekapitulace stavby'!AN20)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35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1" t="s">
        <v>19</v>
      </c>
      <c r="F29" s="361"/>
      <c r="G29" s="361"/>
      <c r="H29" s="361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37</v>
      </c>
      <c r="E32" s="34"/>
      <c r="F32" s="34"/>
      <c r="G32" s="34"/>
      <c r="H32" s="34"/>
      <c r="I32" s="34"/>
      <c r="J32" s="120">
        <f>ROUND(J90,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39</v>
      </c>
      <c r="G34" s="34"/>
      <c r="H34" s="34"/>
      <c r="I34" s="121" t="s">
        <v>38</v>
      </c>
      <c r="J34" s="121" t="s">
        <v>40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41</v>
      </c>
      <c r="E35" s="112" t="s">
        <v>42</v>
      </c>
      <c r="F35" s="123">
        <f>ROUND((SUM(BE90:BE155)),  2)</f>
        <v>0</v>
      </c>
      <c r="G35" s="34"/>
      <c r="H35" s="34"/>
      <c r="I35" s="124">
        <v>0.21</v>
      </c>
      <c r="J35" s="123">
        <f>ROUND(((SUM(BE90:BE155))*I35),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43</v>
      </c>
      <c r="F36" s="123">
        <f>ROUND((SUM(BF90:BF155)),  2)</f>
        <v>0</v>
      </c>
      <c r="G36" s="34"/>
      <c r="H36" s="34"/>
      <c r="I36" s="124">
        <v>0.12</v>
      </c>
      <c r="J36" s="123">
        <f>ROUND(((SUM(BF90:BF155))*I36),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ROUND((SUM(BG90:BG155)),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45</v>
      </c>
      <c r="F38" s="123">
        <f>ROUND((SUM(BH90:BH155)),  2)</f>
        <v>0</v>
      </c>
      <c r="G38" s="34"/>
      <c r="H38" s="34"/>
      <c r="I38" s="124">
        <v>0.12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46</v>
      </c>
      <c r="F39" s="123">
        <f>ROUND((SUM(BI90:BI155)),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47</v>
      </c>
      <c r="E41" s="127"/>
      <c r="F41" s="127"/>
      <c r="G41" s="128" t="s">
        <v>48</v>
      </c>
      <c r="H41" s="129" t="s">
        <v>49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100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2" t="str">
        <f>E7</f>
        <v>Společná zařízení Urbanice - ZP1, ZP2 a ZP3</v>
      </c>
      <c r="F50" s="363"/>
      <c r="G50" s="363"/>
      <c r="H50" s="363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98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2" t="s">
        <v>483</v>
      </c>
      <c r="F52" s="364"/>
      <c r="G52" s="364"/>
      <c r="H52" s="364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542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11" t="str">
        <f>E11</f>
        <v>SO-07.1 - Svodný drén ZP3</v>
      </c>
      <c r="F54" s="364"/>
      <c r="G54" s="364"/>
      <c r="H54" s="364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 xml:space="preserve"> </v>
      </c>
      <c r="G56" s="36"/>
      <c r="H56" s="36"/>
      <c r="I56" s="29" t="s">
        <v>23</v>
      </c>
      <c r="J56" s="59" t="str">
        <f>IF(J14="","",J14)</f>
        <v>10. 6. 2024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5.7" customHeight="1">
      <c r="A58" s="34"/>
      <c r="B58" s="35"/>
      <c r="C58" s="29" t="s">
        <v>25</v>
      </c>
      <c r="D58" s="36"/>
      <c r="E58" s="36"/>
      <c r="F58" s="27" t="str">
        <f>E17</f>
        <v>Obec Urbanice</v>
      </c>
      <c r="G58" s="36"/>
      <c r="H58" s="36"/>
      <c r="I58" s="29" t="s">
        <v>31</v>
      </c>
      <c r="J58" s="32" t="str">
        <f>E23</f>
        <v>Agroprojekce Litomyšl, s.r.o.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29</v>
      </c>
      <c r="D59" s="36"/>
      <c r="E59" s="36"/>
      <c r="F59" s="27" t="str">
        <f>IF(E20="","",E20)</f>
        <v>Vyplň údaj</v>
      </c>
      <c r="G59" s="36"/>
      <c r="H59" s="36"/>
      <c r="I59" s="29" t="s">
        <v>34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101</v>
      </c>
      <c r="D61" s="137"/>
      <c r="E61" s="137"/>
      <c r="F61" s="137"/>
      <c r="G61" s="137"/>
      <c r="H61" s="137"/>
      <c r="I61" s="137"/>
      <c r="J61" s="138" t="s">
        <v>102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69</v>
      </c>
      <c r="D63" s="36"/>
      <c r="E63" s="36"/>
      <c r="F63" s="36"/>
      <c r="G63" s="36"/>
      <c r="H63" s="36"/>
      <c r="I63" s="36"/>
      <c r="J63" s="77">
        <f>J90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103</v>
      </c>
    </row>
    <row r="64" spans="1:47" s="9" customFormat="1" ht="24.95" customHeight="1">
      <c r="B64" s="140"/>
      <c r="C64" s="141"/>
      <c r="D64" s="142" t="s">
        <v>104</v>
      </c>
      <c r="E64" s="143"/>
      <c r="F64" s="143"/>
      <c r="G64" s="143"/>
      <c r="H64" s="143"/>
      <c r="I64" s="143"/>
      <c r="J64" s="144">
        <f>J91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105</v>
      </c>
      <c r="E65" s="148"/>
      <c r="F65" s="148"/>
      <c r="G65" s="148"/>
      <c r="H65" s="148"/>
      <c r="I65" s="148"/>
      <c r="J65" s="149">
        <f>J92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106</v>
      </c>
      <c r="E66" s="148"/>
      <c r="F66" s="148"/>
      <c r="G66" s="148"/>
      <c r="H66" s="148"/>
      <c r="I66" s="148"/>
      <c r="J66" s="149">
        <f>J129</f>
        <v>0</v>
      </c>
      <c r="K66" s="97"/>
      <c r="L66" s="150"/>
    </row>
    <row r="67" spans="1:31" s="10" customFormat="1" ht="19.899999999999999" customHeight="1">
      <c r="B67" s="146"/>
      <c r="C67" s="97"/>
      <c r="D67" s="147" t="s">
        <v>108</v>
      </c>
      <c r="E67" s="148"/>
      <c r="F67" s="148"/>
      <c r="G67" s="148"/>
      <c r="H67" s="148"/>
      <c r="I67" s="148"/>
      <c r="J67" s="149">
        <f>J139</f>
        <v>0</v>
      </c>
      <c r="K67" s="97"/>
      <c r="L67" s="150"/>
    </row>
    <row r="68" spans="1:31" s="10" customFormat="1" ht="19.899999999999999" customHeight="1">
      <c r="B68" s="146"/>
      <c r="C68" s="97"/>
      <c r="D68" s="147" t="s">
        <v>111</v>
      </c>
      <c r="E68" s="148"/>
      <c r="F68" s="148"/>
      <c r="G68" s="148"/>
      <c r="H68" s="148"/>
      <c r="I68" s="148"/>
      <c r="J68" s="149">
        <f>J152</f>
        <v>0</v>
      </c>
      <c r="K68" s="97"/>
      <c r="L68" s="150"/>
    </row>
    <row r="69" spans="1:31" s="2" customFormat="1" ht="21.75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13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113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4" spans="1:31" s="2" customFormat="1" ht="6.95" customHeight="1">
      <c r="A74" s="34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24.95" customHeight="1">
      <c r="A75" s="34"/>
      <c r="B75" s="35"/>
      <c r="C75" s="23" t="s">
        <v>112</v>
      </c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16</v>
      </c>
      <c r="D77" s="36"/>
      <c r="E77" s="36"/>
      <c r="F77" s="36"/>
      <c r="G77" s="36"/>
      <c r="H77" s="36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6"/>
      <c r="D78" s="36"/>
      <c r="E78" s="362" t="str">
        <f>E7</f>
        <v>Společná zařízení Urbanice - ZP1, ZP2 a ZP3</v>
      </c>
      <c r="F78" s="363"/>
      <c r="G78" s="363"/>
      <c r="H78" s="363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1" customFormat="1" ht="12" customHeight="1">
      <c r="B79" s="21"/>
      <c r="C79" s="29" t="s">
        <v>98</v>
      </c>
      <c r="D79" s="22"/>
      <c r="E79" s="22"/>
      <c r="F79" s="22"/>
      <c r="G79" s="22"/>
      <c r="H79" s="22"/>
      <c r="I79" s="22"/>
      <c r="J79" s="22"/>
      <c r="K79" s="22"/>
      <c r="L79" s="20"/>
    </row>
    <row r="80" spans="1:31" s="2" customFormat="1" ht="16.5" customHeight="1">
      <c r="A80" s="34"/>
      <c r="B80" s="35"/>
      <c r="C80" s="36"/>
      <c r="D80" s="36"/>
      <c r="E80" s="362" t="s">
        <v>483</v>
      </c>
      <c r="F80" s="364"/>
      <c r="G80" s="364"/>
      <c r="H80" s="364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542</v>
      </c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6.5" customHeight="1">
      <c r="A82" s="34"/>
      <c r="B82" s="35"/>
      <c r="C82" s="36"/>
      <c r="D82" s="36"/>
      <c r="E82" s="311" t="str">
        <f>E11</f>
        <v>SO-07.1 - Svodný drén ZP3</v>
      </c>
      <c r="F82" s="364"/>
      <c r="G82" s="364"/>
      <c r="H82" s="364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9" t="s">
        <v>21</v>
      </c>
      <c r="D84" s="36"/>
      <c r="E84" s="36"/>
      <c r="F84" s="27" t="str">
        <f>F14</f>
        <v xml:space="preserve"> </v>
      </c>
      <c r="G84" s="36"/>
      <c r="H84" s="36"/>
      <c r="I84" s="29" t="s">
        <v>23</v>
      </c>
      <c r="J84" s="59" t="str">
        <f>IF(J14="","",J14)</f>
        <v>10. 6. 2024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25.7" customHeight="1">
      <c r="A86" s="34"/>
      <c r="B86" s="35"/>
      <c r="C86" s="29" t="s">
        <v>25</v>
      </c>
      <c r="D86" s="36"/>
      <c r="E86" s="36"/>
      <c r="F86" s="27" t="str">
        <f>E17</f>
        <v>Obec Urbanice</v>
      </c>
      <c r="G86" s="36"/>
      <c r="H86" s="36"/>
      <c r="I86" s="29" t="s">
        <v>31</v>
      </c>
      <c r="J86" s="32" t="str">
        <f>E23</f>
        <v>Agroprojekce Litomyšl, s.r.o.</v>
      </c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5.2" customHeight="1">
      <c r="A87" s="34"/>
      <c r="B87" s="35"/>
      <c r="C87" s="29" t="s">
        <v>29</v>
      </c>
      <c r="D87" s="36"/>
      <c r="E87" s="36"/>
      <c r="F87" s="27" t="str">
        <f>IF(E20="","",E20)</f>
        <v>Vyplň údaj</v>
      </c>
      <c r="G87" s="36"/>
      <c r="H87" s="36"/>
      <c r="I87" s="29" t="s">
        <v>34</v>
      </c>
      <c r="J87" s="32" t="str">
        <f>E26</f>
        <v xml:space="preserve"> </v>
      </c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0.3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13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11" customFormat="1" ht="29.25" customHeight="1">
      <c r="A89" s="151"/>
      <c r="B89" s="152"/>
      <c r="C89" s="153" t="s">
        <v>113</v>
      </c>
      <c r="D89" s="154" t="s">
        <v>56</v>
      </c>
      <c r="E89" s="154" t="s">
        <v>52</v>
      </c>
      <c r="F89" s="154" t="s">
        <v>53</v>
      </c>
      <c r="G89" s="154" t="s">
        <v>114</v>
      </c>
      <c r="H89" s="154" t="s">
        <v>115</v>
      </c>
      <c r="I89" s="154" t="s">
        <v>116</v>
      </c>
      <c r="J89" s="154" t="s">
        <v>102</v>
      </c>
      <c r="K89" s="155" t="s">
        <v>117</v>
      </c>
      <c r="L89" s="156"/>
      <c r="M89" s="68" t="s">
        <v>19</v>
      </c>
      <c r="N89" s="69" t="s">
        <v>41</v>
      </c>
      <c r="O89" s="69" t="s">
        <v>118</v>
      </c>
      <c r="P89" s="69" t="s">
        <v>119</v>
      </c>
      <c r="Q89" s="69" t="s">
        <v>120</v>
      </c>
      <c r="R89" s="69" t="s">
        <v>121</v>
      </c>
      <c r="S89" s="69" t="s">
        <v>122</v>
      </c>
      <c r="T89" s="70" t="s">
        <v>123</v>
      </c>
      <c r="U89" s="151"/>
      <c r="V89" s="151"/>
      <c r="W89" s="151"/>
      <c r="X89" s="151"/>
      <c r="Y89" s="151"/>
      <c r="Z89" s="151"/>
      <c r="AA89" s="151"/>
      <c r="AB89" s="151"/>
      <c r="AC89" s="151"/>
      <c r="AD89" s="151"/>
      <c r="AE89" s="151"/>
    </row>
    <row r="90" spans="1:65" s="2" customFormat="1" ht="22.9" customHeight="1">
      <c r="A90" s="34"/>
      <c r="B90" s="35"/>
      <c r="C90" s="75" t="s">
        <v>124</v>
      </c>
      <c r="D90" s="36"/>
      <c r="E90" s="36"/>
      <c r="F90" s="36"/>
      <c r="G90" s="36"/>
      <c r="H90" s="36"/>
      <c r="I90" s="36"/>
      <c r="J90" s="157">
        <f>BK90</f>
        <v>0</v>
      </c>
      <c r="K90" s="36"/>
      <c r="L90" s="39"/>
      <c r="M90" s="71"/>
      <c r="N90" s="158"/>
      <c r="O90" s="72"/>
      <c r="P90" s="159">
        <f>P91</f>
        <v>0</v>
      </c>
      <c r="Q90" s="72"/>
      <c r="R90" s="159">
        <f>R91</f>
        <v>8.2871760999999999</v>
      </c>
      <c r="S90" s="72"/>
      <c r="T90" s="160">
        <f>T91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70</v>
      </c>
      <c r="AU90" s="17" t="s">
        <v>103</v>
      </c>
      <c r="BK90" s="161">
        <f>BK91</f>
        <v>0</v>
      </c>
    </row>
    <row r="91" spans="1:65" s="12" customFormat="1" ht="25.9" customHeight="1">
      <c r="B91" s="162"/>
      <c r="C91" s="163"/>
      <c r="D91" s="164" t="s">
        <v>70</v>
      </c>
      <c r="E91" s="165" t="s">
        <v>125</v>
      </c>
      <c r="F91" s="165" t="s">
        <v>126</v>
      </c>
      <c r="G91" s="163"/>
      <c r="H91" s="163"/>
      <c r="I91" s="166"/>
      <c r="J91" s="167">
        <f>BK91</f>
        <v>0</v>
      </c>
      <c r="K91" s="163"/>
      <c r="L91" s="168"/>
      <c r="M91" s="169"/>
      <c r="N91" s="170"/>
      <c r="O91" s="170"/>
      <c r="P91" s="171">
        <f>P92+P129+P139+P152</f>
        <v>0</v>
      </c>
      <c r="Q91" s="170"/>
      <c r="R91" s="171">
        <f>R92+R129+R139+R152</f>
        <v>8.2871760999999999</v>
      </c>
      <c r="S91" s="170"/>
      <c r="T91" s="172">
        <f>T92+T129+T139+T152</f>
        <v>0</v>
      </c>
      <c r="AR91" s="173" t="s">
        <v>79</v>
      </c>
      <c r="AT91" s="174" t="s">
        <v>70</v>
      </c>
      <c r="AU91" s="174" t="s">
        <v>71</v>
      </c>
      <c r="AY91" s="173" t="s">
        <v>127</v>
      </c>
      <c r="BK91" s="175">
        <f>BK92+BK129+BK139+BK152</f>
        <v>0</v>
      </c>
    </row>
    <row r="92" spans="1:65" s="12" customFormat="1" ht="22.9" customHeight="1">
      <c r="B92" s="162"/>
      <c r="C92" s="163"/>
      <c r="D92" s="164" t="s">
        <v>70</v>
      </c>
      <c r="E92" s="176" t="s">
        <v>79</v>
      </c>
      <c r="F92" s="176" t="s">
        <v>128</v>
      </c>
      <c r="G92" s="163"/>
      <c r="H92" s="163"/>
      <c r="I92" s="166"/>
      <c r="J92" s="177">
        <f>BK92</f>
        <v>0</v>
      </c>
      <c r="K92" s="163"/>
      <c r="L92" s="168"/>
      <c r="M92" s="169"/>
      <c r="N92" s="170"/>
      <c r="O92" s="170"/>
      <c r="P92" s="171">
        <f>SUM(P93:P128)</f>
        <v>0</v>
      </c>
      <c r="Q92" s="170"/>
      <c r="R92" s="171">
        <f>SUM(R93:R128)</f>
        <v>1.4210000000000002E-3</v>
      </c>
      <c r="S92" s="170"/>
      <c r="T92" s="172">
        <f>SUM(T93:T128)</f>
        <v>0</v>
      </c>
      <c r="AR92" s="173" t="s">
        <v>79</v>
      </c>
      <c r="AT92" s="174" t="s">
        <v>70</v>
      </c>
      <c r="AU92" s="174" t="s">
        <v>79</v>
      </c>
      <c r="AY92" s="173" t="s">
        <v>127</v>
      </c>
      <c r="BK92" s="175">
        <f>SUM(BK93:BK128)</f>
        <v>0</v>
      </c>
    </row>
    <row r="93" spans="1:65" s="2" customFormat="1" ht="16.5" customHeight="1">
      <c r="A93" s="34"/>
      <c r="B93" s="35"/>
      <c r="C93" s="178" t="s">
        <v>79</v>
      </c>
      <c r="D93" s="178" t="s">
        <v>129</v>
      </c>
      <c r="E93" s="179" t="s">
        <v>484</v>
      </c>
      <c r="F93" s="180" t="s">
        <v>485</v>
      </c>
      <c r="G93" s="181" t="s">
        <v>144</v>
      </c>
      <c r="H93" s="182">
        <v>69</v>
      </c>
      <c r="I93" s="183"/>
      <c r="J93" s="184">
        <f>ROUND(I93*H93,2)</f>
        <v>0</v>
      </c>
      <c r="K93" s="180" t="s">
        <v>133</v>
      </c>
      <c r="L93" s="39"/>
      <c r="M93" s="185" t="s">
        <v>19</v>
      </c>
      <c r="N93" s="186" t="s">
        <v>42</v>
      </c>
      <c r="O93" s="64"/>
      <c r="P93" s="187">
        <f>O93*H93</f>
        <v>0</v>
      </c>
      <c r="Q93" s="187">
        <v>0</v>
      </c>
      <c r="R93" s="187">
        <f>Q93*H93</f>
        <v>0</v>
      </c>
      <c r="S93" s="187">
        <v>0</v>
      </c>
      <c r="T93" s="188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9" t="s">
        <v>134</v>
      </c>
      <c r="AT93" s="189" t="s">
        <v>129</v>
      </c>
      <c r="AU93" s="189" t="s">
        <v>82</v>
      </c>
      <c r="AY93" s="17" t="s">
        <v>127</v>
      </c>
      <c r="BE93" s="190">
        <f>IF(N93="základní",J93,0)</f>
        <v>0</v>
      </c>
      <c r="BF93" s="190">
        <f>IF(N93="snížená",J93,0)</f>
        <v>0</v>
      </c>
      <c r="BG93" s="190">
        <f>IF(N93="zákl. přenesená",J93,0)</f>
        <v>0</v>
      </c>
      <c r="BH93" s="190">
        <f>IF(N93="sníž. přenesená",J93,0)</f>
        <v>0</v>
      </c>
      <c r="BI93" s="190">
        <f>IF(N93="nulová",J93,0)</f>
        <v>0</v>
      </c>
      <c r="BJ93" s="17" t="s">
        <v>79</v>
      </c>
      <c r="BK93" s="190">
        <f>ROUND(I93*H93,2)</f>
        <v>0</v>
      </c>
      <c r="BL93" s="17" t="s">
        <v>134</v>
      </c>
      <c r="BM93" s="189" t="s">
        <v>544</v>
      </c>
    </row>
    <row r="94" spans="1:65" s="2" customFormat="1" ht="11.25">
      <c r="A94" s="34"/>
      <c r="B94" s="35"/>
      <c r="C94" s="36"/>
      <c r="D94" s="191" t="s">
        <v>136</v>
      </c>
      <c r="E94" s="36"/>
      <c r="F94" s="192" t="s">
        <v>487</v>
      </c>
      <c r="G94" s="36"/>
      <c r="H94" s="36"/>
      <c r="I94" s="193"/>
      <c r="J94" s="36"/>
      <c r="K94" s="36"/>
      <c r="L94" s="39"/>
      <c r="M94" s="194"/>
      <c r="N94" s="195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136</v>
      </c>
      <c r="AU94" s="17" t="s">
        <v>82</v>
      </c>
    </row>
    <row r="95" spans="1:65" s="2" customFormat="1" ht="11.25">
      <c r="A95" s="34"/>
      <c r="B95" s="35"/>
      <c r="C95" s="36"/>
      <c r="D95" s="196" t="s">
        <v>138</v>
      </c>
      <c r="E95" s="36"/>
      <c r="F95" s="197" t="s">
        <v>488</v>
      </c>
      <c r="G95" s="36"/>
      <c r="H95" s="36"/>
      <c r="I95" s="193"/>
      <c r="J95" s="36"/>
      <c r="K95" s="36"/>
      <c r="L95" s="39"/>
      <c r="M95" s="194"/>
      <c r="N95" s="195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138</v>
      </c>
      <c r="AU95" s="17" t="s">
        <v>82</v>
      </c>
    </row>
    <row r="96" spans="1:65" s="2" customFormat="1" ht="39">
      <c r="A96" s="34"/>
      <c r="B96" s="35"/>
      <c r="C96" s="36"/>
      <c r="D96" s="191" t="s">
        <v>148</v>
      </c>
      <c r="E96" s="36"/>
      <c r="F96" s="209" t="s">
        <v>489</v>
      </c>
      <c r="G96" s="36"/>
      <c r="H96" s="36"/>
      <c r="I96" s="193"/>
      <c r="J96" s="36"/>
      <c r="K96" s="36"/>
      <c r="L96" s="39"/>
      <c r="M96" s="194"/>
      <c r="N96" s="195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148</v>
      </c>
      <c r="AU96" s="17" t="s">
        <v>82</v>
      </c>
    </row>
    <row r="97" spans="1:65" s="13" customFormat="1" ht="11.25">
      <c r="B97" s="198"/>
      <c r="C97" s="199"/>
      <c r="D97" s="191" t="s">
        <v>140</v>
      </c>
      <c r="E97" s="200" t="s">
        <v>19</v>
      </c>
      <c r="F97" s="201" t="s">
        <v>545</v>
      </c>
      <c r="G97" s="199"/>
      <c r="H97" s="202">
        <v>69</v>
      </c>
      <c r="I97" s="203"/>
      <c r="J97" s="199"/>
      <c r="K97" s="199"/>
      <c r="L97" s="204"/>
      <c r="M97" s="205"/>
      <c r="N97" s="206"/>
      <c r="O97" s="206"/>
      <c r="P97" s="206"/>
      <c r="Q97" s="206"/>
      <c r="R97" s="206"/>
      <c r="S97" s="206"/>
      <c r="T97" s="207"/>
      <c r="AT97" s="208" t="s">
        <v>140</v>
      </c>
      <c r="AU97" s="208" t="s">
        <v>82</v>
      </c>
      <c r="AV97" s="13" t="s">
        <v>82</v>
      </c>
      <c r="AW97" s="13" t="s">
        <v>33</v>
      </c>
      <c r="AX97" s="13" t="s">
        <v>79</v>
      </c>
      <c r="AY97" s="208" t="s">
        <v>127</v>
      </c>
    </row>
    <row r="98" spans="1:65" s="2" customFormat="1" ht="21.75" customHeight="1">
      <c r="A98" s="34"/>
      <c r="B98" s="35"/>
      <c r="C98" s="178" t="s">
        <v>82</v>
      </c>
      <c r="D98" s="178" t="s">
        <v>129</v>
      </c>
      <c r="E98" s="179" t="s">
        <v>161</v>
      </c>
      <c r="F98" s="180" t="s">
        <v>162</v>
      </c>
      <c r="G98" s="181" t="s">
        <v>132</v>
      </c>
      <c r="H98" s="182">
        <v>83</v>
      </c>
      <c r="I98" s="183"/>
      <c r="J98" s="184">
        <f>ROUND(I98*H98,2)</f>
        <v>0</v>
      </c>
      <c r="K98" s="180" t="s">
        <v>133</v>
      </c>
      <c r="L98" s="39"/>
      <c r="M98" s="185" t="s">
        <v>19</v>
      </c>
      <c r="N98" s="186" t="s">
        <v>42</v>
      </c>
      <c r="O98" s="64"/>
      <c r="P98" s="187">
        <f>O98*H98</f>
        <v>0</v>
      </c>
      <c r="Q98" s="187">
        <v>0</v>
      </c>
      <c r="R98" s="187">
        <f>Q98*H98</f>
        <v>0</v>
      </c>
      <c r="S98" s="187">
        <v>0</v>
      </c>
      <c r="T98" s="188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9" t="s">
        <v>134</v>
      </c>
      <c r="AT98" s="189" t="s">
        <v>129</v>
      </c>
      <c r="AU98" s="189" t="s">
        <v>82</v>
      </c>
      <c r="AY98" s="17" t="s">
        <v>127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7" t="s">
        <v>79</v>
      </c>
      <c r="BK98" s="190">
        <f>ROUND(I98*H98,2)</f>
        <v>0</v>
      </c>
      <c r="BL98" s="17" t="s">
        <v>134</v>
      </c>
      <c r="BM98" s="189" t="s">
        <v>546</v>
      </c>
    </row>
    <row r="99" spans="1:65" s="2" customFormat="1" ht="19.5">
      <c r="A99" s="34"/>
      <c r="B99" s="35"/>
      <c r="C99" s="36"/>
      <c r="D99" s="191" t="s">
        <v>136</v>
      </c>
      <c r="E99" s="36"/>
      <c r="F99" s="192" t="s">
        <v>164</v>
      </c>
      <c r="G99" s="36"/>
      <c r="H99" s="36"/>
      <c r="I99" s="193"/>
      <c r="J99" s="36"/>
      <c r="K99" s="36"/>
      <c r="L99" s="39"/>
      <c r="M99" s="194"/>
      <c r="N99" s="195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136</v>
      </c>
      <c r="AU99" s="17" t="s">
        <v>82</v>
      </c>
    </row>
    <row r="100" spans="1:65" s="2" customFormat="1" ht="11.25">
      <c r="A100" s="34"/>
      <c r="B100" s="35"/>
      <c r="C100" s="36"/>
      <c r="D100" s="196" t="s">
        <v>138</v>
      </c>
      <c r="E100" s="36"/>
      <c r="F100" s="197" t="s">
        <v>165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138</v>
      </c>
      <c r="AU100" s="17" t="s">
        <v>82</v>
      </c>
    </row>
    <row r="101" spans="1:65" s="13" customFormat="1" ht="11.25">
      <c r="B101" s="198"/>
      <c r="C101" s="199"/>
      <c r="D101" s="191" t="s">
        <v>140</v>
      </c>
      <c r="E101" s="200" t="s">
        <v>19</v>
      </c>
      <c r="F101" s="201" t="s">
        <v>547</v>
      </c>
      <c r="G101" s="199"/>
      <c r="H101" s="202">
        <v>83</v>
      </c>
      <c r="I101" s="203"/>
      <c r="J101" s="199"/>
      <c r="K101" s="199"/>
      <c r="L101" s="204"/>
      <c r="M101" s="205"/>
      <c r="N101" s="206"/>
      <c r="O101" s="206"/>
      <c r="P101" s="206"/>
      <c r="Q101" s="206"/>
      <c r="R101" s="206"/>
      <c r="S101" s="206"/>
      <c r="T101" s="207"/>
      <c r="AT101" s="208" t="s">
        <v>140</v>
      </c>
      <c r="AU101" s="208" t="s">
        <v>82</v>
      </c>
      <c r="AV101" s="13" t="s">
        <v>82</v>
      </c>
      <c r="AW101" s="13" t="s">
        <v>33</v>
      </c>
      <c r="AX101" s="13" t="s">
        <v>79</v>
      </c>
      <c r="AY101" s="208" t="s">
        <v>127</v>
      </c>
    </row>
    <row r="102" spans="1:65" s="2" customFormat="1" ht="21.75" customHeight="1">
      <c r="A102" s="34"/>
      <c r="B102" s="35"/>
      <c r="C102" s="178" t="s">
        <v>152</v>
      </c>
      <c r="D102" s="178" t="s">
        <v>129</v>
      </c>
      <c r="E102" s="179" t="s">
        <v>170</v>
      </c>
      <c r="F102" s="180" t="s">
        <v>171</v>
      </c>
      <c r="G102" s="181" t="s">
        <v>132</v>
      </c>
      <c r="H102" s="182">
        <v>83</v>
      </c>
      <c r="I102" s="183"/>
      <c r="J102" s="184">
        <f>ROUND(I102*H102,2)</f>
        <v>0</v>
      </c>
      <c r="K102" s="180" t="s">
        <v>133</v>
      </c>
      <c r="L102" s="39"/>
      <c r="M102" s="185" t="s">
        <v>19</v>
      </c>
      <c r="N102" s="186" t="s">
        <v>42</v>
      </c>
      <c r="O102" s="64"/>
      <c r="P102" s="187">
        <f>O102*H102</f>
        <v>0</v>
      </c>
      <c r="Q102" s="187">
        <v>0</v>
      </c>
      <c r="R102" s="187">
        <f>Q102*H102</f>
        <v>0</v>
      </c>
      <c r="S102" s="187">
        <v>0</v>
      </c>
      <c r="T102" s="188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9" t="s">
        <v>134</v>
      </c>
      <c r="AT102" s="189" t="s">
        <v>129</v>
      </c>
      <c r="AU102" s="189" t="s">
        <v>82</v>
      </c>
      <c r="AY102" s="17" t="s">
        <v>127</v>
      </c>
      <c r="BE102" s="190">
        <f>IF(N102="základní",J102,0)</f>
        <v>0</v>
      </c>
      <c r="BF102" s="190">
        <f>IF(N102="snížená",J102,0)</f>
        <v>0</v>
      </c>
      <c r="BG102" s="190">
        <f>IF(N102="zákl. přenesená",J102,0)</f>
        <v>0</v>
      </c>
      <c r="BH102" s="190">
        <f>IF(N102="sníž. přenesená",J102,0)</f>
        <v>0</v>
      </c>
      <c r="BI102" s="190">
        <f>IF(N102="nulová",J102,0)</f>
        <v>0</v>
      </c>
      <c r="BJ102" s="17" t="s">
        <v>79</v>
      </c>
      <c r="BK102" s="190">
        <f>ROUND(I102*H102,2)</f>
        <v>0</v>
      </c>
      <c r="BL102" s="17" t="s">
        <v>134</v>
      </c>
      <c r="BM102" s="189" t="s">
        <v>548</v>
      </c>
    </row>
    <row r="103" spans="1:65" s="2" customFormat="1" ht="19.5">
      <c r="A103" s="34"/>
      <c r="B103" s="35"/>
      <c r="C103" s="36"/>
      <c r="D103" s="191" t="s">
        <v>136</v>
      </c>
      <c r="E103" s="36"/>
      <c r="F103" s="192" t="s">
        <v>173</v>
      </c>
      <c r="G103" s="36"/>
      <c r="H103" s="36"/>
      <c r="I103" s="193"/>
      <c r="J103" s="36"/>
      <c r="K103" s="36"/>
      <c r="L103" s="39"/>
      <c r="M103" s="194"/>
      <c r="N103" s="195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136</v>
      </c>
      <c r="AU103" s="17" t="s">
        <v>82</v>
      </c>
    </row>
    <row r="104" spans="1:65" s="2" customFormat="1" ht="11.25">
      <c r="A104" s="34"/>
      <c r="B104" s="35"/>
      <c r="C104" s="36"/>
      <c r="D104" s="196" t="s">
        <v>138</v>
      </c>
      <c r="E104" s="36"/>
      <c r="F104" s="197" t="s">
        <v>174</v>
      </c>
      <c r="G104" s="36"/>
      <c r="H104" s="36"/>
      <c r="I104" s="193"/>
      <c r="J104" s="36"/>
      <c r="K104" s="36"/>
      <c r="L104" s="39"/>
      <c r="M104" s="194"/>
      <c r="N104" s="195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138</v>
      </c>
      <c r="AU104" s="17" t="s">
        <v>82</v>
      </c>
    </row>
    <row r="105" spans="1:65" s="13" customFormat="1" ht="11.25">
      <c r="B105" s="198"/>
      <c r="C105" s="199"/>
      <c r="D105" s="191" t="s">
        <v>140</v>
      </c>
      <c r="E105" s="200" t="s">
        <v>19</v>
      </c>
      <c r="F105" s="201" t="s">
        <v>549</v>
      </c>
      <c r="G105" s="199"/>
      <c r="H105" s="202">
        <v>83</v>
      </c>
      <c r="I105" s="203"/>
      <c r="J105" s="199"/>
      <c r="K105" s="199"/>
      <c r="L105" s="204"/>
      <c r="M105" s="205"/>
      <c r="N105" s="206"/>
      <c r="O105" s="206"/>
      <c r="P105" s="206"/>
      <c r="Q105" s="206"/>
      <c r="R105" s="206"/>
      <c r="S105" s="206"/>
      <c r="T105" s="207"/>
      <c r="AT105" s="208" t="s">
        <v>140</v>
      </c>
      <c r="AU105" s="208" t="s">
        <v>82</v>
      </c>
      <c r="AV105" s="13" t="s">
        <v>82</v>
      </c>
      <c r="AW105" s="13" t="s">
        <v>33</v>
      </c>
      <c r="AX105" s="13" t="s">
        <v>79</v>
      </c>
      <c r="AY105" s="208" t="s">
        <v>127</v>
      </c>
    </row>
    <row r="106" spans="1:65" s="2" customFormat="1" ht="16.5" customHeight="1">
      <c r="A106" s="34"/>
      <c r="B106" s="35"/>
      <c r="C106" s="178" t="s">
        <v>134</v>
      </c>
      <c r="D106" s="178" t="s">
        <v>129</v>
      </c>
      <c r="E106" s="179" t="s">
        <v>206</v>
      </c>
      <c r="F106" s="180" t="s">
        <v>207</v>
      </c>
      <c r="G106" s="181" t="s">
        <v>132</v>
      </c>
      <c r="H106" s="182">
        <v>83</v>
      </c>
      <c r="I106" s="183"/>
      <c r="J106" s="184">
        <f>ROUND(I106*H106,2)</f>
        <v>0</v>
      </c>
      <c r="K106" s="180" t="s">
        <v>133</v>
      </c>
      <c r="L106" s="39"/>
      <c r="M106" s="185" t="s">
        <v>19</v>
      </c>
      <c r="N106" s="186" t="s">
        <v>42</v>
      </c>
      <c r="O106" s="64"/>
      <c r="P106" s="187">
        <f>O106*H106</f>
        <v>0</v>
      </c>
      <c r="Q106" s="187">
        <v>0</v>
      </c>
      <c r="R106" s="187">
        <f>Q106*H106</f>
        <v>0</v>
      </c>
      <c r="S106" s="187">
        <v>0</v>
      </c>
      <c r="T106" s="188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9" t="s">
        <v>134</v>
      </c>
      <c r="AT106" s="189" t="s">
        <v>129</v>
      </c>
      <c r="AU106" s="189" t="s">
        <v>82</v>
      </c>
      <c r="AY106" s="17" t="s">
        <v>127</v>
      </c>
      <c r="BE106" s="190">
        <f>IF(N106="základní",J106,0)</f>
        <v>0</v>
      </c>
      <c r="BF106" s="190">
        <f>IF(N106="snížená",J106,0)</f>
        <v>0</v>
      </c>
      <c r="BG106" s="190">
        <f>IF(N106="zákl. přenesená",J106,0)</f>
        <v>0</v>
      </c>
      <c r="BH106" s="190">
        <f>IF(N106="sníž. přenesená",J106,0)</f>
        <v>0</v>
      </c>
      <c r="BI106" s="190">
        <f>IF(N106="nulová",J106,0)</f>
        <v>0</v>
      </c>
      <c r="BJ106" s="17" t="s">
        <v>79</v>
      </c>
      <c r="BK106" s="190">
        <f>ROUND(I106*H106,2)</f>
        <v>0</v>
      </c>
      <c r="BL106" s="17" t="s">
        <v>134</v>
      </c>
      <c r="BM106" s="189" t="s">
        <v>550</v>
      </c>
    </row>
    <row r="107" spans="1:65" s="2" customFormat="1" ht="11.25">
      <c r="A107" s="34"/>
      <c r="B107" s="35"/>
      <c r="C107" s="36"/>
      <c r="D107" s="191" t="s">
        <v>136</v>
      </c>
      <c r="E107" s="36"/>
      <c r="F107" s="192" t="s">
        <v>209</v>
      </c>
      <c r="G107" s="36"/>
      <c r="H107" s="36"/>
      <c r="I107" s="193"/>
      <c r="J107" s="36"/>
      <c r="K107" s="36"/>
      <c r="L107" s="39"/>
      <c r="M107" s="194"/>
      <c r="N107" s="195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136</v>
      </c>
      <c r="AU107" s="17" t="s">
        <v>82</v>
      </c>
    </row>
    <row r="108" spans="1:65" s="2" customFormat="1" ht="11.25">
      <c r="A108" s="34"/>
      <c r="B108" s="35"/>
      <c r="C108" s="36"/>
      <c r="D108" s="196" t="s">
        <v>138</v>
      </c>
      <c r="E108" s="36"/>
      <c r="F108" s="197" t="s">
        <v>210</v>
      </c>
      <c r="G108" s="36"/>
      <c r="H108" s="36"/>
      <c r="I108" s="193"/>
      <c r="J108" s="36"/>
      <c r="K108" s="36"/>
      <c r="L108" s="39"/>
      <c r="M108" s="194"/>
      <c r="N108" s="195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138</v>
      </c>
      <c r="AU108" s="17" t="s">
        <v>82</v>
      </c>
    </row>
    <row r="109" spans="1:65" s="13" customFormat="1" ht="11.25">
      <c r="B109" s="198"/>
      <c r="C109" s="199"/>
      <c r="D109" s="191" t="s">
        <v>140</v>
      </c>
      <c r="E109" s="200" t="s">
        <v>19</v>
      </c>
      <c r="F109" s="201" t="s">
        <v>551</v>
      </c>
      <c r="G109" s="199"/>
      <c r="H109" s="202">
        <v>83</v>
      </c>
      <c r="I109" s="203"/>
      <c r="J109" s="199"/>
      <c r="K109" s="199"/>
      <c r="L109" s="204"/>
      <c r="M109" s="205"/>
      <c r="N109" s="206"/>
      <c r="O109" s="206"/>
      <c r="P109" s="206"/>
      <c r="Q109" s="206"/>
      <c r="R109" s="206"/>
      <c r="S109" s="206"/>
      <c r="T109" s="207"/>
      <c r="AT109" s="208" t="s">
        <v>140</v>
      </c>
      <c r="AU109" s="208" t="s">
        <v>82</v>
      </c>
      <c r="AV109" s="13" t="s">
        <v>82</v>
      </c>
      <c r="AW109" s="13" t="s">
        <v>33</v>
      </c>
      <c r="AX109" s="13" t="s">
        <v>79</v>
      </c>
      <c r="AY109" s="208" t="s">
        <v>127</v>
      </c>
    </row>
    <row r="110" spans="1:65" s="2" customFormat="1" ht="16.5" customHeight="1">
      <c r="A110" s="34"/>
      <c r="B110" s="35"/>
      <c r="C110" s="178" t="s">
        <v>169</v>
      </c>
      <c r="D110" s="178" t="s">
        <v>129</v>
      </c>
      <c r="E110" s="179" t="s">
        <v>220</v>
      </c>
      <c r="F110" s="180" t="s">
        <v>221</v>
      </c>
      <c r="G110" s="181" t="s">
        <v>144</v>
      </c>
      <c r="H110" s="182">
        <v>69</v>
      </c>
      <c r="I110" s="183"/>
      <c r="J110" s="184">
        <f>ROUND(I110*H110,2)</f>
        <v>0</v>
      </c>
      <c r="K110" s="180" t="s">
        <v>133</v>
      </c>
      <c r="L110" s="39"/>
      <c r="M110" s="185" t="s">
        <v>19</v>
      </c>
      <c r="N110" s="186" t="s">
        <v>42</v>
      </c>
      <c r="O110" s="64"/>
      <c r="P110" s="187">
        <f>O110*H110</f>
        <v>0</v>
      </c>
      <c r="Q110" s="187">
        <v>0</v>
      </c>
      <c r="R110" s="187">
        <f>Q110*H110</f>
        <v>0</v>
      </c>
      <c r="S110" s="187">
        <v>0</v>
      </c>
      <c r="T110" s="188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9" t="s">
        <v>134</v>
      </c>
      <c r="AT110" s="189" t="s">
        <v>129</v>
      </c>
      <c r="AU110" s="189" t="s">
        <v>82</v>
      </c>
      <c r="AY110" s="17" t="s">
        <v>127</v>
      </c>
      <c r="BE110" s="190">
        <f>IF(N110="základní",J110,0)</f>
        <v>0</v>
      </c>
      <c r="BF110" s="190">
        <f>IF(N110="snížená",J110,0)</f>
        <v>0</v>
      </c>
      <c r="BG110" s="190">
        <f>IF(N110="zákl. přenesená",J110,0)</f>
        <v>0</v>
      </c>
      <c r="BH110" s="190">
        <f>IF(N110="sníž. přenesená",J110,0)</f>
        <v>0</v>
      </c>
      <c r="BI110" s="190">
        <f>IF(N110="nulová",J110,0)</f>
        <v>0</v>
      </c>
      <c r="BJ110" s="17" t="s">
        <v>79</v>
      </c>
      <c r="BK110" s="190">
        <f>ROUND(I110*H110,2)</f>
        <v>0</v>
      </c>
      <c r="BL110" s="17" t="s">
        <v>134</v>
      </c>
      <c r="BM110" s="189" t="s">
        <v>552</v>
      </c>
    </row>
    <row r="111" spans="1:65" s="2" customFormat="1" ht="11.25">
      <c r="A111" s="34"/>
      <c r="B111" s="35"/>
      <c r="C111" s="36"/>
      <c r="D111" s="191" t="s">
        <v>136</v>
      </c>
      <c r="E111" s="36"/>
      <c r="F111" s="192" t="s">
        <v>223</v>
      </c>
      <c r="G111" s="36"/>
      <c r="H111" s="36"/>
      <c r="I111" s="193"/>
      <c r="J111" s="36"/>
      <c r="K111" s="36"/>
      <c r="L111" s="39"/>
      <c r="M111" s="194"/>
      <c r="N111" s="195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136</v>
      </c>
      <c r="AU111" s="17" t="s">
        <v>82</v>
      </c>
    </row>
    <row r="112" spans="1:65" s="2" customFormat="1" ht="11.25">
      <c r="A112" s="34"/>
      <c r="B112" s="35"/>
      <c r="C112" s="36"/>
      <c r="D112" s="196" t="s">
        <v>138</v>
      </c>
      <c r="E112" s="36"/>
      <c r="F112" s="197" t="s">
        <v>224</v>
      </c>
      <c r="G112" s="36"/>
      <c r="H112" s="36"/>
      <c r="I112" s="193"/>
      <c r="J112" s="36"/>
      <c r="K112" s="36"/>
      <c r="L112" s="39"/>
      <c r="M112" s="194"/>
      <c r="N112" s="195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138</v>
      </c>
      <c r="AU112" s="17" t="s">
        <v>82</v>
      </c>
    </row>
    <row r="113" spans="1:65" s="13" customFormat="1" ht="11.25">
      <c r="B113" s="198"/>
      <c r="C113" s="199"/>
      <c r="D113" s="191" t="s">
        <v>140</v>
      </c>
      <c r="E113" s="200" t="s">
        <v>19</v>
      </c>
      <c r="F113" s="201" t="s">
        <v>545</v>
      </c>
      <c r="G113" s="199"/>
      <c r="H113" s="202">
        <v>69</v>
      </c>
      <c r="I113" s="203"/>
      <c r="J113" s="199"/>
      <c r="K113" s="199"/>
      <c r="L113" s="204"/>
      <c r="M113" s="205"/>
      <c r="N113" s="206"/>
      <c r="O113" s="206"/>
      <c r="P113" s="206"/>
      <c r="Q113" s="206"/>
      <c r="R113" s="206"/>
      <c r="S113" s="206"/>
      <c r="T113" s="207"/>
      <c r="AT113" s="208" t="s">
        <v>140</v>
      </c>
      <c r="AU113" s="208" t="s">
        <v>82</v>
      </c>
      <c r="AV113" s="13" t="s">
        <v>82</v>
      </c>
      <c r="AW113" s="13" t="s">
        <v>33</v>
      </c>
      <c r="AX113" s="13" t="s">
        <v>79</v>
      </c>
      <c r="AY113" s="208" t="s">
        <v>127</v>
      </c>
    </row>
    <row r="114" spans="1:65" s="2" customFormat="1" ht="21.75" customHeight="1">
      <c r="A114" s="34"/>
      <c r="B114" s="35"/>
      <c r="C114" s="178" t="s">
        <v>176</v>
      </c>
      <c r="D114" s="178" t="s">
        <v>129</v>
      </c>
      <c r="E114" s="179" t="s">
        <v>502</v>
      </c>
      <c r="F114" s="180" t="s">
        <v>503</v>
      </c>
      <c r="G114" s="181" t="s">
        <v>144</v>
      </c>
      <c r="H114" s="182">
        <v>69</v>
      </c>
      <c r="I114" s="183"/>
      <c r="J114" s="184">
        <f>ROUND(I114*H114,2)</f>
        <v>0</v>
      </c>
      <c r="K114" s="180" t="s">
        <v>133</v>
      </c>
      <c r="L114" s="39"/>
      <c r="M114" s="185" t="s">
        <v>19</v>
      </c>
      <c r="N114" s="186" t="s">
        <v>42</v>
      </c>
      <c r="O114" s="64"/>
      <c r="P114" s="187">
        <f>O114*H114</f>
        <v>0</v>
      </c>
      <c r="Q114" s="187">
        <v>0</v>
      </c>
      <c r="R114" s="187">
        <f>Q114*H114</f>
        <v>0</v>
      </c>
      <c r="S114" s="187">
        <v>0</v>
      </c>
      <c r="T114" s="188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9" t="s">
        <v>134</v>
      </c>
      <c r="AT114" s="189" t="s">
        <v>129</v>
      </c>
      <c r="AU114" s="189" t="s">
        <v>82</v>
      </c>
      <c r="AY114" s="17" t="s">
        <v>127</v>
      </c>
      <c r="BE114" s="190">
        <f>IF(N114="základní",J114,0)</f>
        <v>0</v>
      </c>
      <c r="BF114" s="190">
        <f>IF(N114="snížená",J114,0)</f>
        <v>0</v>
      </c>
      <c r="BG114" s="190">
        <f>IF(N114="zákl. přenesená",J114,0)</f>
        <v>0</v>
      </c>
      <c r="BH114" s="190">
        <f>IF(N114="sníž. přenesená",J114,0)</f>
        <v>0</v>
      </c>
      <c r="BI114" s="190">
        <f>IF(N114="nulová",J114,0)</f>
        <v>0</v>
      </c>
      <c r="BJ114" s="17" t="s">
        <v>79</v>
      </c>
      <c r="BK114" s="190">
        <f>ROUND(I114*H114,2)</f>
        <v>0</v>
      </c>
      <c r="BL114" s="17" t="s">
        <v>134</v>
      </c>
      <c r="BM114" s="189" t="s">
        <v>553</v>
      </c>
    </row>
    <row r="115" spans="1:65" s="2" customFormat="1" ht="11.25">
      <c r="A115" s="34"/>
      <c r="B115" s="35"/>
      <c r="C115" s="36"/>
      <c r="D115" s="191" t="s">
        <v>136</v>
      </c>
      <c r="E115" s="36"/>
      <c r="F115" s="192" t="s">
        <v>505</v>
      </c>
      <c r="G115" s="36"/>
      <c r="H115" s="36"/>
      <c r="I115" s="193"/>
      <c r="J115" s="36"/>
      <c r="K115" s="36"/>
      <c r="L115" s="39"/>
      <c r="M115" s="194"/>
      <c r="N115" s="195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136</v>
      </c>
      <c r="AU115" s="17" t="s">
        <v>82</v>
      </c>
    </row>
    <row r="116" spans="1:65" s="2" customFormat="1" ht="11.25">
      <c r="A116" s="34"/>
      <c r="B116" s="35"/>
      <c r="C116" s="36"/>
      <c r="D116" s="196" t="s">
        <v>138</v>
      </c>
      <c r="E116" s="36"/>
      <c r="F116" s="197" t="s">
        <v>506</v>
      </c>
      <c r="G116" s="36"/>
      <c r="H116" s="36"/>
      <c r="I116" s="193"/>
      <c r="J116" s="36"/>
      <c r="K116" s="36"/>
      <c r="L116" s="39"/>
      <c r="M116" s="194"/>
      <c r="N116" s="195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138</v>
      </c>
      <c r="AU116" s="17" t="s">
        <v>82</v>
      </c>
    </row>
    <row r="117" spans="1:65" s="13" customFormat="1" ht="11.25">
      <c r="B117" s="198"/>
      <c r="C117" s="199"/>
      <c r="D117" s="191" t="s">
        <v>140</v>
      </c>
      <c r="E117" s="200" t="s">
        <v>19</v>
      </c>
      <c r="F117" s="201" t="s">
        <v>554</v>
      </c>
      <c r="G117" s="199"/>
      <c r="H117" s="202">
        <v>69</v>
      </c>
      <c r="I117" s="203"/>
      <c r="J117" s="199"/>
      <c r="K117" s="199"/>
      <c r="L117" s="204"/>
      <c r="M117" s="205"/>
      <c r="N117" s="206"/>
      <c r="O117" s="206"/>
      <c r="P117" s="206"/>
      <c r="Q117" s="206"/>
      <c r="R117" s="206"/>
      <c r="S117" s="206"/>
      <c r="T117" s="207"/>
      <c r="AT117" s="208" t="s">
        <v>140</v>
      </c>
      <c r="AU117" s="208" t="s">
        <v>82</v>
      </c>
      <c r="AV117" s="13" t="s">
        <v>82</v>
      </c>
      <c r="AW117" s="13" t="s">
        <v>33</v>
      </c>
      <c r="AX117" s="13" t="s">
        <v>79</v>
      </c>
      <c r="AY117" s="208" t="s">
        <v>127</v>
      </c>
    </row>
    <row r="118" spans="1:65" s="2" customFormat="1" ht="16.5" customHeight="1">
      <c r="A118" s="34"/>
      <c r="B118" s="35"/>
      <c r="C118" s="178" t="s">
        <v>183</v>
      </c>
      <c r="D118" s="178" t="s">
        <v>129</v>
      </c>
      <c r="E118" s="179" t="s">
        <v>228</v>
      </c>
      <c r="F118" s="180" t="s">
        <v>229</v>
      </c>
      <c r="G118" s="181" t="s">
        <v>144</v>
      </c>
      <c r="H118" s="182">
        <v>69</v>
      </c>
      <c r="I118" s="183"/>
      <c r="J118" s="184">
        <f>ROUND(I118*H118,2)</f>
        <v>0</v>
      </c>
      <c r="K118" s="180" t="s">
        <v>133</v>
      </c>
      <c r="L118" s="39"/>
      <c r="M118" s="185" t="s">
        <v>19</v>
      </c>
      <c r="N118" s="186" t="s">
        <v>42</v>
      </c>
      <c r="O118" s="64"/>
      <c r="P118" s="187">
        <f>O118*H118</f>
        <v>0</v>
      </c>
      <c r="Q118" s="187">
        <v>0</v>
      </c>
      <c r="R118" s="187">
        <f>Q118*H118</f>
        <v>0</v>
      </c>
      <c r="S118" s="187">
        <v>0</v>
      </c>
      <c r="T118" s="188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9" t="s">
        <v>134</v>
      </c>
      <c r="AT118" s="189" t="s">
        <v>129</v>
      </c>
      <c r="AU118" s="189" t="s">
        <v>82</v>
      </c>
      <c r="AY118" s="17" t="s">
        <v>127</v>
      </c>
      <c r="BE118" s="190">
        <f>IF(N118="základní",J118,0)</f>
        <v>0</v>
      </c>
      <c r="BF118" s="190">
        <f>IF(N118="snížená",J118,0)</f>
        <v>0</v>
      </c>
      <c r="BG118" s="190">
        <f>IF(N118="zákl. přenesená",J118,0)</f>
        <v>0</v>
      </c>
      <c r="BH118" s="190">
        <f>IF(N118="sníž. přenesená",J118,0)</f>
        <v>0</v>
      </c>
      <c r="BI118" s="190">
        <f>IF(N118="nulová",J118,0)</f>
        <v>0</v>
      </c>
      <c r="BJ118" s="17" t="s">
        <v>79</v>
      </c>
      <c r="BK118" s="190">
        <f>ROUND(I118*H118,2)</f>
        <v>0</v>
      </c>
      <c r="BL118" s="17" t="s">
        <v>134</v>
      </c>
      <c r="BM118" s="189" t="s">
        <v>555</v>
      </c>
    </row>
    <row r="119" spans="1:65" s="2" customFormat="1" ht="11.25">
      <c r="A119" s="34"/>
      <c r="B119" s="35"/>
      <c r="C119" s="36"/>
      <c r="D119" s="191" t="s">
        <v>136</v>
      </c>
      <c r="E119" s="36"/>
      <c r="F119" s="192" t="s">
        <v>231</v>
      </c>
      <c r="G119" s="36"/>
      <c r="H119" s="36"/>
      <c r="I119" s="193"/>
      <c r="J119" s="36"/>
      <c r="K119" s="36"/>
      <c r="L119" s="39"/>
      <c r="M119" s="194"/>
      <c r="N119" s="195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136</v>
      </c>
      <c r="AU119" s="17" t="s">
        <v>82</v>
      </c>
    </row>
    <row r="120" spans="1:65" s="2" customFormat="1" ht="11.25">
      <c r="A120" s="34"/>
      <c r="B120" s="35"/>
      <c r="C120" s="36"/>
      <c r="D120" s="196" t="s">
        <v>138</v>
      </c>
      <c r="E120" s="36"/>
      <c r="F120" s="197" t="s">
        <v>232</v>
      </c>
      <c r="G120" s="36"/>
      <c r="H120" s="36"/>
      <c r="I120" s="193"/>
      <c r="J120" s="36"/>
      <c r="K120" s="36"/>
      <c r="L120" s="39"/>
      <c r="M120" s="194"/>
      <c r="N120" s="195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138</v>
      </c>
      <c r="AU120" s="17" t="s">
        <v>82</v>
      </c>
    </row>
    <row r="121" spans="1:65" s="13" customFormat="1" ht="11.25">
      <c r="B121" s="198"/>
      <c r="C121" s="199"/>
      <c r="D121" s="191" t="s">
        <v>140</v>
      </c>
      <c r="E121" s="200" t="s">
        <v>19</v>
      </c>
      <c r="F121" s="201" t="s">
        <v>545</v>
      </c>
      <c r="G121" s="199"/>
      <c r="H121" s="202">
        <v>69</v>
      </c>
      <c r="I121" s="203"/>
      <c r="J121" s="199"/>
      <c r="K121" s="199"/>
      <c r="L121" s="204"/>
      <c r="M121" s="205"/>
      <c r="N121" s="206"/>
      <c r="O121" s="206"/>
      <c r="P121" s="206"/>
      <c r="Q121" s="206"/>
      <c r="R121" s="206"/>
      <c r="S121" s="206"/>
      <c r="T121" s="207"/>
      <c r="AT121" s="208" t="s">
        <v>140</v>
      </c>
      <c r="AU121" s="208" t="s">
        <v>82</v>
      </c>
      <c r="AV121" s="13" t="s">
        <v>82</v>
      </c>
      <c r="AW121" s="13" t="s">
        <v>33</v>
      </c>
      <c r="AX121" s="13" t="s">
        <v>79</v>
      </c>
      <c r="AY121" s="208" t="s">
        <v>127</v>
      </c>
    </row>
    <row r="122" spans="1:65" s="2" customFormat="1" ht="16.5" customHeight="1">
      <c r="A122" s="34"/>
      <c r="B122" s="35"/>
      <c r="C122" s="210" t="s">
        <v>190</v>
      </c>
      <c r="D122" s="210" t="s">
        <v>234</v>
      </c>
      <c r="E122" s="211" t="s">
        <v>235</v>
      </c>
      <c r="F122" s="212" t="s">
        <v>236</v>
      </c>
      <c r="G122" s="213" t="s">
        <v>237</v>
      </c>
      <c r="H122" s="214">
        <v>1.421</v>
      </c>
      <c r="I122" s="215"/>
      <c r="J122" s="216">
        <f>ROUND(I122*H122,2)</f>
        <v>0</v>
      </c>
      <c r="K122" s="212" t="s">
        <v>133</v>
      </c>
      <c r="L122" s="217"/>
      <c r="M122" s="218" t="s">
        <v>19</v>
      </c>
      <c r="N122" s="219" t="s">
        <v>42</v>
      </c>
      <c r="O122" s="64"/>
      <c r="P122" s="187">
        <f>O122*H122</f>
        <v>0</v>
      </c>
      <c r="Q122" s="187">
        <v>1E-3</v>
      </c>
      <c r="R122" s="187">
        <f>Q122*H122</f>
        <v>1.4210000000000002E-3</v>
      </c>
      <c r="S122" s="187">
        <v>0</v>
      </c>
      <c r="T122" s="18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9" t="s">
        <v>190</v>
      </c>
      <c r="AT122" s="189" t="s">
        <v>234</v>
      </c>
      <c r="AU122" s="189" t="s">
        <v>82</v>
      </c>
      <c r="AY122" s="17" t="s">
        <v>127</v>
      </c>
      <c r="BE122" s="190">
        <f>IF(N122="základní",J122,0)</f>
        <v>0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17" t="s">
        <v>79</v>
      </c>
      <c r="BK122" s="190">
        <f>ROUND(I122*H122,2)</f>
        <v>0</v>
      </c>
      <c r="BL122" s="17" t="s">
        <v>134</v>
      </c>
      <c r="BM122" s="189" t="s">
        <v>556</v>
      </c>
    </row>
    <row r="123" spans="1:65" s="2" customFormat="1" ht="11.25">
      <c r="A123" s="34"/>
      <c r="B123" s="35"/>
      <c r="C123" s="36"/>
      <c r="D123" s="191" t="s">
        <v>136</v>
      </c>
      <c r="E123" s="36"/>
      <c r="F123" s="192" t="s">
        <v>236</v>
      </c>
      <c r="G123" s="36"/>
      <c r="H123" s="36"/>
      <c r="I123" s="193"/>
      <c r="J123" s="36"/>
      <c r="K123" s="36"/>
      <c r="L123" s="39"/>
      <c r="M123" s="194"/>
      <c r="N123" s="195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136</v>
      </c>
      <c r="AU123" s="17" t="s">
        <v>82</v>
      </c>
    </row>
    <row r="124" spans="1:65" s="13" customFormat="1" ht="11.25">
      <c r="B124" s="198"/>
      <c r="C124" s="199"/>
      <c r="D124" s="191" t="s">
        <v>140</v>
      </c>
      <c r="E124" s="200" t="s">
        <v>19</v>
      </c>
      <c r="F124" s="201" t="s">
        <v>557</v>
      </c>
      <c r="G124" s="199"/>
      <c r="H124" s="202">
        <v>1.421</v>
      </c>
      <c r="I124" s="203"/>
      <c r="J124" s="199"/>
      <c r="K124" s="199"/>
      <c r="L124" s="204"/>
      <c r="M124" s="205"/>
      <c r="N124" s="206"/>
      <c r="O124" s="206"/>
      <c r="P124" s="206"/>
      <c r="Q124" s="206"/>
      <c r="R124" s="206"/>
      <c r="S124" s="206"/>
      <c r="T124" s="207"/>
      <c r="AT124" s="208" t="s">
        <v>140</v>
      </c>
      <c r="AU124" s="208" t="s">
        <v>82</v>
      </c>
      <c r="AV124" s="13" t="s">
        <v>82</v>
      </c>
      <c r="AW124" s="13" t="s">
        <v>33</v>
      </c>
      <c r="AX124" s="13" t="s">
        <v>79</v>
      </c>
      <c r="AY124" s="208" t="s">
        <v>127</v>
      </c>
    </row>
    <row r="125" spans="1:65" s="2" customFormat="1" ht="16.5" customHeight="1">
      <c r="A125" s="34"/>
      <c r="B125" s="35"/>
      <c r="C125" s="178" t="s">
        <v>197</v>
      </c>
      <c r="D125" s="178" t="s">
        <v>129</v>
      </c>
      <c r="E125" s="179" t="s">
        <v>241</v>
      </c>
      <c r="F125" s="180" t="s">
        <v>242</v>
      </c>
      <c r="G125" s="181" t="s">
        <v>144</v>
      </c>
      <c r="H125" s="182">
        <v>69</v>
      </c>
      <c r="I125" s="183"/>
      <c r="J125" s="184">
        <f>ROUND(I125*H125,2)</f>
        <v>0</v>
      </c>
      <c r="K125" s="180" t="s">
        <v>133</v>
      </c>
      <c r="L125" s="39"/>
      <c r="M125" s="185" t="s">
        <v>19</v>
      </c>
      <c r="N125" s="186" t="s">
        <v>42</v>
      </c>
      <c r="O125" s="64"/>
      <c r="P125" s="187">
        <f>O125*H125</f>
        <v>0</v>
      </c>
      <c r="Q125" s="187">
        <v>0</v>
      </c>
      <c r="R125" s="187">
        <f>Q125*H125</f>
        <v>0</v>
      </c>
      <c r="S125" s="187">
        <v>0</v>
      </c>
      <c r="T125" s="18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9" t="s">
        <v>134</v>
      </c>
      <c r="AT125" s="189" t="s">
        <v>129</v>
      </c>
      <c r="AU125" s="189" t="s">
        <v>82</v>
      </c>
      <c r="AY125" s="17" t="s">
        <v>127</v>
      </c>
      <c r="BE125" s="190">
        <f>IF(N125="základní",J125,0)</f>
        <v>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17" t="s">
        <v>79</v>
      </c>
      <c r="BK125" s="190">
        <f>ROUND(I125*H125,2)</f>
        <v>0</v>
      </c>
      <c r="BL125" s="17" t="s">
        <v>134</v>
      </c>
      <c r="BM125" s="189" t="s">
        <v>558</v>
      </c>
    </row>
    <row r="126" spans="1:65" s="2" customFormat="1" ht="11.25">
      <c r="A126" s="34"/>
      <c r="B126" s="35"/>
      <c r="C126" s="36"/>
      <c r="D126" s="191" t="s">
        <v>136</v>
      </c>
      <c r="E126" s="36"/>
      <c r="F126" s="192" t="s">
        <v>244</v>
      </c>
      <c r="G126" s="36"/>
      <c r="H126" s="36"/>
      <c r="I126" s="193"/>
      <c r="J126" s="36"/>
      <c r="K126" s="36"/>
      <c r="L126" s="39"/>
      <c r="M126" s="194"/>
      <c r="N126" s="195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136</v>
      </c>
      <c r="AU126" s="17" t="s">
        <v>82</v>
      </c>
    </row>
    <row r="127" spans="1:65" s="2" customFormat="1" ht="11.25">
      <c r="A127" s="34"/>
      <c r="B127" s="35"/>
      <c r="C127" s="36"/>
      <c r="D127" s="196" t="s">
        <v>138</v>
      </c>
      <c r="E127" s="36"/>
      <c r="F127" s="197" t="s">
        <v>245</v>
      </c>
      <c r="G127" s="36"/>
      <c r="H127" s="36"/>
      <c r="I127" s="193"/>
      <c r="J127" s="36"/>
      <c r="K127" s="36"/>
      <c r="L127" s="39"/>
      <c r="M127" s="194"/>
      <c r="N127" s="195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138</v>
      </c>
      <c r="AU127" s="17" t="s">
        <v>82</v>
      </c>
    </row>
    <row r="128" spans="1:65" s="13" customFormat="1" ht="11.25">
      <c r="B128" s="198"/>
      <c r="C128" s="199"/>
      <c r="D128" s="191" t="s">
        <v>140</v>
      </c>
      <c r="E128" s="200" t="s">
        <v>19</v>
      </c>
      <c r="F128" s="201" t="s">
        <v>545</v>
      </c>
      <c r="G128" s="199"/>
      <c r="H128" s="202">
        <v>69</v>
      </c>
      <c r="I128" s="203"/>
      <c r="J128" s="199"/>
      <c r="K128" s="199"/>
      <c r="L128" s="204"/>
      <c r="M128" s="205"/>
      <c r="N128" s="206"/>
      <c r="O128" s="206"/>
      <c r="P128" s="206"/>
      <c r="Q128" s="206"/>
      <c r="R128" s="206"/>
      <c r="S128" s="206"/>
      <c r="T128" s="207"/>
      <c r="AT128" s="208" t="s">
        <v>140</v>
      </c>
      <c r="AU128" s="208" t="s">
        <v>82</v>
      </c>
      <c r="AV128" s="13" t="s">
        <v>82</v>
      </c>
      <c r="AW128" s="13" t="s">
        <v>33</v>
      </c>
      <c r="AX128" s="13" t="s">
        <v>79</v>
      </c>
      <c r="AY128" s="208" t="s">
        <v>127</v>
      </c>
    </row>
    <row r="129" spans="1:65" s="12" customFormat="1" ht="22.9" customHeight="1">
      <c r="B129" s="162"/>
      <c r="C129" s="163"/>
      <c r="D129" s="164" t="s">
        <v>70</v>
      </c>
      <c r="E129" s="176" t="s">
        <v>82</v>
      </c>
      <c r="F129" s="176" t="s">
        <v>246</v>
      </c>
      <c r="G129" s="163"/>
      <c r="H129" s="163"/>
      <c r="I129" s="166"/>
      <c r="J129" s="177">
        <f>BK129</f>
        <v>0</v>
      </c>
      <c r="K129" s="163"/>
      <c r="L129" s="168"/>
      <c r="M129" s="169"/>
      <c r="N129" s="170"/>
      <c r="O129" s="170"/>
      <c r="P129" s="171">
        <f>SUM(P130:P138)</f>
        <v>0</v>
      </c>
      <c r="Q129" s="170"/>
      <c r="R129" s="171">
        <f>SUM(R130:R138)</f>
        <v>0.16155510000000001</v>
      </c>
      <c r="S129" s="170"/>
      <c r="T129" s="172">
        <f>SUM(T130:T138)</f>
        <v>0</v>
      </c>
      <c r="AR129" s="173" t="s">
        <v>79</v>
      </c>
      <c r="AT129" s="174" t="s">
        <v>70</v>
      </c>
      <c r="AU129" s="174" t="s">
        <v>79</v>
      </c>
      <c r="AY129" s="173" t="s">
        <v>127</v>
      </c>
      <c r="BK129" s="175">
        <f>SUM(BK130:BK138)</f>
        <v>0</v>
      </c>
    </row>
    <row r="130" spans="1:65" s="2" customFormat="1" ht="16.5" customHeight="1">
      <c r="A130" s="34"/>
      <c r="B130" s="35"/>
      <c r="C130" s="178" t="s">
        <v>205</v>
      </c>
      <c r="D130" s="178" t="s">
        <v>129</v>
      </c>
      <c r="E130" s="179" t="s">
        <v>248</v>
      </c>
      <c r="F130" s="180" t="s">
        <v>249</v>
      </c>
      <c r="G130" s="181" t="s">
        <v>132</v>
      </c>
      <c r="H130" s="182">
        <v>79</v>
      </c>
      <c r="I130" s="183"/>
      <c r="J130" s="184">
        <f>ROUND(I130*H130,2)</f>
        <v>0</v>
      </c>
      <c r="K130" s="180" t="s">
        <v>133</v>
      </c>
      <c r="L130" s="39"/>
      <c r="M130" s="185" t="s">
        <v>19</v>
      </c>
      <c r="N130" s="186" t="s">
        <v>42</v>
      </c>
      <c r="O130" s="64"/>
      <c r="P130" s="187">
        <f>O130*H130</f>
        <v>0</v>
      </c>
      <c r="Q130" s="187">
        <v>0</v>
      </c>
      <c r="R130" s="187">
        <f>Q130*H130</f>
        <v>0</v>
      </c>
      <c r="S130" s="187">
        <v>0</v>
      </c>
      <c r="T130" s="18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9" t="s">
        <v>134</v>
      </c>
      <c r="AT130" s="189" t="s">
        <v>129</v>
      </c>
      <c r="AU130" s="189" t="s">
        <v>82</v>
      </c>
      <c r="AY130" s="17" t="s">
        <v>127</v>
      </c>
      <c r="BE130" s="190">
        <f>IF(N130="základní",J130,0)</f>
        <v>0</v>
      </c>
      <c r="BF130" s="190">
        <f>IF(N130="snížená",J130,0)</f>
        <v>0</v>
      </c>
      <c r="BG130" s="190">
        <f>IF(N130="zákl. přenesená",J130,0)</f>
        <v>0</v>
      </c>
      <c r="BH130" s="190">
        <f>IF(N130="sníž. přenesená",J130,0)</f>
        <v>0</v>
      </c>
      <c r="BI130" s="190">
        <f>IF(N130="nulová",J130,0)</f>
        <v>0</v>
      </c>
      <c r="BJ130" s="17" t="s">
        <v>79</v>
      </c>
      <c r="BK130" s="190">
        <f>ROUND(I130*H130,2)</f>
        <v>0</v>
      </c>
      <c r="BL130" s="17" t="s">
        <v>134</v>
      </c>
      <c r="BM130" s="189" t="s">
        <v>559</v>
      </c>
    </row>
    <row r="131" spans="1:65" s="2" customFormat="1" ht="19.5">
      <c r="A131" s="34"/>
      <c r="B131" s="35"/>
      <c r="C131" s="36"/>
      <c r="D131" s="191" t="s">
        <v>136</v>
      </c>
      <c r="E131" s="36"/>
      <c r="F131" s="192" t="s">
        <v>251</v>
      </c>
      <c r="G131" s="36"/>
      <c r="H131" s="36"/>
      <c r="I131" s="193"/>
      <c r="J131" s="36"/>
      <c r="K131" s="36"/>
      <c r="L131" s="39"/>
      <c r="M131" s="194"/>
      <c r="N131" s="195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136</v>
      </c>
      <c r="AU131" s="17" t="s">
        <v>82</v>
      </c>
    </row>
    <row r="132" spans="1:65" s="2" customFormat="1" ht="11.25">
      <c r="A132" s="34"/>
      <c r="B132" s="35"/>
      <c r="C132" s="36"/>
      <c r="D132" s="196" t="s">
        <v>138</v>
      </c>
      <c r="E132" s="36"/>
      <c r="F132" s="197" t="s">
        <v>252</v>
      </c>
      <c r="G132" s="36"/>
      <c r="H132" s="36"/>
      <c r="I132" s="193"/>
      <c r="J132" s="36"/>
      <c r="K132" s="36"/>
      <c r="L132" s="39"/>
      <c r="M132" s="194"/>
      <c r="N132" s="195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138</v>
      </c>
      <c r="AU132" s="17" t="s">
        <v>82</v>
      </c>
    </row>
    <row r="133" spans="1:65" s="2" customFormat="1" ht="19.5">
      <c r="A133" s="34"/>
      <c r="B133" s="35"/>
      <c r="C133" s="36"/>
      <c r="D133" s="191" t="s">
        <v>148</v>
      </c>
      <c r="E133" s="36"/>
      <c r="F133" s="209" t="s">
        <v>253</v>
      </c>
      <c r="G133" s="36"/>
      <c r="H133" s="36"/>
      <c r="I133" s="193"/>
      <c r="J133" s="36"/>
      <c r="K133" s="36"/>
      <c r="L133" s="39"/>
      <c r="M133" s="194"/>
      <c r="N133" s="195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148</v>
      </c>
      <c r="AU133" s="17" t="s">
        <v>82</v>
      </c>
    </row>
    <row r="134" spans="1:65" s="13" customFormat="1" ht="11.25">
      <c r="B134" s="198"/>
      <c r="C134" s="199"/>
      <c r="D134" s="191" t="s">
        <v>140</v>
      </c>
      <c r="E134" s="200" t="s">
        <v>19</v>
      </c>
      <c r="F134" s="201" t="s">
        <v>560</v>
      </c>
      <c r="G134" s="199"/>
      <c r="H134" s="202">
        <v>79</v>
      </c>
      <c r="I134" s="203"/>
      <c r="J134" s="199"/>
      <c r="K134" s="199"/>
      <c r="L134" s="204"/>
      <c r="M134" s="205"/>
      <c r="N134" s="206"/>
      <c r="O134" s="206"/>
      <c r="P134" s="206"/>
      <c r="Q134" s="206"/>
      <c r="R134" s="206"/>
      <c r="S134" s="206"/>
      <c r="T134" s="207"/>
      <c r="AT134" s="208" t="s">
        <v>140</v>
      </c>
      <c r="AU134" s="208" t="s">
        <v>82</v>
      </c>
      <c r="AV134" s="13" t="s">
        <v>82</v>
      </c>
      <c r="AW134" s="13" t="s">
        <v>33</v>
      </c>
      <c r="AX134" s="13" t="s">
        <v>79</v>
      </c>
      <c r="AY134" s="208" t="s">
        <v>127</v>
      </c>
    </row>
    <row r="135" spans="1:65" s="2" customFormat="1" ht="16.5" customHeight="1">
      <c r="A135" s="34"/>
      <c r="B135" s="35"/>
      <c r="C135" s="178" t="s">
        <v>213</v>
      </c>
      <c r="D135" s="178" t="s">
        <v>129</v>
      </c>
      <c r="E135" s="179" t="s">
        <v>256</v>
      </c>
      <c r="F135" s="180" t="s">
        <v>257</v>
      </c>
      <c r="G135" s="181" t="s">
        <v>258</v>
      </c>
      <c r="H135" s="182">
        <v>121.47</v>
      </c>
      <c r="I135" s="183"/>
      <c r="J135" s="184">
        <f>ROUND(I135*H135,2)</f>
        <v>0</v>
      </c>
      <c r="K135" s="180" t="s">
        <v>133</v>
      </c>
      <c r="L135" s="39"/>
      <c r="M135" s="185" t="s">
        <v>19</v>
      </c>
      <c r="N135" s="186" t="s">
        <v>42</v>
      </c>
      <c r="O135" s="64"/>
      <c r="P135" s="187">
        <f>O135*H135</f>
        <v>0</v>
      </c>
      <c r="Q135" s="187">
        <v>1.33E-3</v>
      </c>
      <c r="R135" s="187">
        <f>Q135*H135</f>
        <v>0.16155510000000001</v>
      </c>
      <c r="S135" s="187">
        <v>0</v>
      </c>
      <c r="T135" s="18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9" t="s">
        <v>134</v>
      </c>
      <c r="AT135" s="189" t="s">
        <v>129</v>
      </c>
      <c r="AU135" s="189" t="s">
        <v>82</v>
      </c>
      <c r="AY135" s="17" t="s">
        <v>127</v>
      </c>
      <c r="BE135" s="190">
        <f>IF(N135="základní",J135,0)</f>
        <v>0</v>
      </c>
      <c r="BF135" s="190">
        <f>IF(N135="snížená",J135,0)</f>
        <v>0</v>
      </c>
      <c r="BG135" s="190">
        <f>IF(N135="zákl. přenesená",J135,0)</f>
        <v>0</v>
      </c>
      <c r="BH135" s="190">
        <f>IF(N135="sníž. přenesená",J135,0)</f>
        <v>0</v>
      </c>
      <c r="BI135" s="190">
        <f>IF(N135="nulová",J135,0)</f>
        <v>0</v>
      </c>
      <c r="BJ135" s="17" t="s">
        <v>79</v>
      </c>
      <c r="BK135" s="190">
        <f>ROUND(I135*H135,2)</f>
        <v>0</v>
      </c>
      <c r="BL135" s="17" t="s">
        <v>134</v>
      </c>
      <c r="BM135" s="189" t="s">
        <v>561</v>
      </c>
    </row>
    <row r="136" spans="1:65" s="2" customFormat="1" ht="11.25">
      <c r="A136" s="34"/>
      <c r="B136" s="35"/>
      <c r="C136" s="36"/>
      <c r="D136" s="191" t="s">
        <v>136</v>
      </c>
      <c r="E136" s="36"/>
      <c r="F136" s="192" t="s">
        <v>260</v>
      </c>
      <c r="G136" s="36"/>
      <c r="H136" s="36"/>
      <c r="I136" s="193"/>
      <c r="J136" s="36"/>
      <c r="K136" s="36"/>
      <c r="L136" s="39"/>
      <c r="M136" s="194"/>
      <c r="N136" s="195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136</v>
      </c>
      <c r="AU136" s="17" t="s">
        <v>82</v>
      </c>
    </row>
    <row r="137" spans="1:65" s="2" customFormat="1" ht="11.25">
      <c r="A137" s="34"/>
      <c r="B137" s="35"/>
      <c r="C137" s="36"/>
      <c r="D137" s="196" t="s">
        <v>138</v>
      </c>
      <c r="E137" s="36"/>
      <c r="F137" s="197" t="s">
        <v>261</v>
      </c>
      <c r="G137" s="36"/>
      <c r="H137" s="36"/>
      <c r="I137" s="193"/>
      <c r="J137" s="36"/>
      <c r="K137" s="36"/>
      <c r="L137" s="39"/>
      <c r="M137" s="194"/>
      <c r="N137" s="195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138</v>
      </c>
      <c r="AU137" s="17" t="s">
        <v>82</v>
      </c>
    </row>
    <row r="138" spans="1:65" s="13" customFormat="1" ht="11.25">
      <c r="B138" s="198"/>
      <c r="C138" s="199"/>
      <c r="D138" s="191" t="s">
        <v>140</v>
      </c>
      <c r="E138" s="200" t="s">
        <v>19</v>
      </c>
      <c r="F138" s="201" t="s">
        <v>562</v>
      </c>
      <c r="G138" s="199"/>
      <c r="H138" s="202">
        <v>121.47</v>
      </c>
      <c r="I138" s="203"/>
      <c r="J138" s="199"/>
      <c r="K138" s="199"/>
      <c r="L138" s="204"/>
      <c r="M138" s="205"/>
      <c r="N138" s="206"/>
      <c r="O138" s="206"/>
      <c r="P138" s="206"/>
      <c r="Q138" s="206"/>
      <c r="R138" s="206"/>
      <c r="S138" s="206"/>
      <c r="T138" s="207"/>
      <c r="AT138" s="208" t="s">
        <v>140</v>
      </c>
      <c r="AU138" s="208" t="s">
        <v>82</v>
      </c>
      <c r="AV138" s="13" t="s">
        <v>82</v>
      </c>
      <c r="AW138" s="13" t="s">
        <v>33</v>
      </c>
      <c r="AX138" s="13" t="s">
        <v>79</v>
      </c>
      <c r="AY138" s="208" t="s">
        <v>127</v>
      </c>
    </row>
    <row r="139" spans="1:65" s="12" customFormat="1" ht="22.9" customHeight="1">
      <c r="B139" s="162"/>
      <c r="C139" s="163"/>
      <c r="D139" s="164" t="s">
        <v>70</v>
      </c>
      <c r="E139" s="176" t="s">
        <v>190</v>
      </c>
      <c r="F139" s="176" t="s">
        <v>307</v>
      </c>
      <c r="G139" s="163"/>
      <c r="H139" s="163"/>
      <c r="I139" s="166"/>
      <c r="J139" s="177">
        <f>BK139</f>
        <v>0</v>
      </c>
      <c r="K139" s="163"/>
      <c r="L139" s="168"/>
      <c r="M139" s="169"/>
      <c r="N139" s="170"/>
      <c r="O139" s="170"/>
      <c r="P139" s="171">
        <f>SUM(P140:P151)</f>
        <v>0</v>
      </c>
      <c r="Q139" s="170"/>
      <c r="R139" s="171">
        <f>SUM(R140:R151)</f>
        <v>8.1242000000000001</v>
      </c>
      <c r="S139" s="170"/>
      <c r="T139" s="172">
        <f>SUM(T140:T151)</f>
        <v>0</v>
      </c>
      <c r="AR139" s="173" t="s">
        <v>79</v>
      </c>
      <c r="AT139" s="174" t="s">
        <v>70</v>
      </c>
      <c r="AU139" s="174" t="s">
        <v>79</v>
      </c>
      <c r="AY139" s="173" t="s">
        <v>127</v>
      </c>
      <c r="BK139" s="175">
        <f>SUM(BK140:BK151)</f>
        <v>0</v>
      </c>
    </row>
    <row r="140" spans="1:65" s="2" customFormat="1" ht="16.5" customHeight="1">
      <c r="A140" s="34"/>
      <c r="B140" s="35"/>
      <c r="C140" s="178" t="s">
        <v>8</v>
      </c>
      <c r="D140" s="178" t="s">
        <v>129</v>
      </c>
      <c r="E140" s="179" t="s">
        <v>322</v>
      </c>
      <c r="F140" s="180" t="s">
        <v>323</v>
      </c>
      <c r="G140" s="181" t="s">
        <v>311</v>
      </c>
      <c r="H140" s="182">
        <v>4</v>
      </c>
      <c r="I140" s="183"/>
      <c r="J140" s="184">
        <f>ROUND(I140*H140,2)</f>
        <v>0</v>
      </c>
      <c r="K140" s="180" t="s">
        <v>133</v>
      </c>
      <c r="L140" s="39"/>
      <c r="M140" s="185" t="s">
        <v>19</v>
      </c>
      <c r="N140" s="186" t="s">
        <v>42</v>
      </c>
      <c r="O140" s="64"/>
      <c r="P140" s="187">
        <f>O140*H140</f>
        <v>0</v>
      </c>
      <c r="Q140" s="187">
        <v>1.5052300000000001</v>
      </c>
      <c r="R140" s="187">
        <f>Q140*H140</f>
        <v>6.0209200000000003</v>
      </c>
      <c r="S140" s="187">
        <v>0</v>
      </c>
      <c r="T140" s="18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9" t="s">
        <v>134</v>
      </c>
      <c r="AT140" s="189" t="s">
        <v>129</v>
      </c>
      <c r="AU140" s="189" t="s">
        <v>82</v>
      </c>
      <c r="AY140" s="17" t="s">
        <v>127</v>
      </c>
      <c r="BE140" s="190">
        <f>IF(N140="základní",J140,0)</f>
        <v>0</v>
      </c>
      <c r="BF140" s="190">
        <f>IF(N140="snížená",J140,0)</f>
        <v>0</v>
      </c>
      <c r="BG140" s="190">
        <f>IF(N140="zákl. přenesená",J140,0)</f>
        <v>0</v>
      </c>
      <c r="BH140" s="190">
        <f>IF(N140="sníž. přenesená",J140,0)</f>
        <v>0</v>
      </c>
      <c r="BI140" s="190">
        <f>IF(N140="nulová",J140,0)</f>
        <v>0</v>
      </c>
      <c r="BJ140" s="17" t="s">
        <v>79</v>
      </c>
      <c r="BK140" s="190">
        <f>ROUND(I140*H140,2)</f>
        <v>0</v>
      </c>
      <c r="BL140" s="17" t="s">
        <v>134</v>
      </c>
      <c r="BM140" s="189" t="s">
        <v>563</v>
      </c>
    </row>
    <row r="141" spans="1:65" s="2" customFormat="1" ht="11.25">
      <c r="A141" s="34"/>
      <c r="B141" s="35"/>
      <c r="C141" s="36"/>
      <c r="D141" s="191" t="s">
        <v>136</v>
      </c>
      <c r="E141" s="36"/>
      <c r="F141" s="192" t="s">
        <v>323</v>
      </c>
      <c r="G141" s="36"/>
      <c r="H141" s="36"/>
      <c r="I141" s="193"/>
      <c r="J141" s="36"/>
      <c r="K141" s="36"/>
      <c r="L141" s="39"/>
      <c r="M141" s="194"/>
      <c r="N141" s="195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136</v>
      </c>
      <c r="AU141" s="17" t="s">
        <v>82</v>
      </c>
    </row>
    <row r="142" spans="1:65" s="2" customFormat="1" ht="11.25">
      <c r="A142" s="34"/>
      <c r="B142" s="35"/>
      <c r="C142" s="36"/>
      <c r="D142" s="196" t="s">
        <v>138</v>
      </c>
      <c r="E142" s="36"/>
      <c r="F142" s="197" t="s">
        <v>325</v>
      </c>
      <c r="G142" s="36"/>
      <c r="H142" s="36"/>
      <c r="I142" s="193"/>
      <c r="J142" s="36"/>
      <c r="K142" s="36"/>
      <c r="L142" s="39"/>
      <c r="M142" s="194"/>
      <c r="N142" s="195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138</v>
      </c>
      <c r="AU142" s="17" t="s">
        <v>82</v>
      </c>
    </row>
    <row r="143" spans="1:65" s="13" customFormat="1" ht="11.25">
      <c r="B143" s="198"/>
      <c r="C143" s="199"/>
      <c r="D143" s="191" t="s">
        <v>140</v>
      </c>
      <c r="E143" s="200" t="s">
        <v>19</v>
      </c>
      <c r="F143" s="201" t="s">
        <v>564</v>
      </c>
      <c r="G143" s="199"/>
      <c r="H143" s="202">
        <v>4</v>
      </c>
      <c r="I143" s="203"/>
      <c r="J143" s="199"/>
      <c r="K143" s="199"/>
      <c r="L143" s="204"/>
      <c r="M143" s="205"/>
      <c r="N143" s="206"/>
      <c r="O143" s="206"/>
      <c r="P143" s="206"/>
      <c r="Q143" s="206"/>
      <c r="R143" s="206"/>
      <c r="S143" s="206"/>
      <c r="T143" s="207"/>
      <c r="AT143" s="208" t="s">
        <v>140</v>
      </c>
      <c r="AU143" s="208" t="s">
        <v>82</v>
      </c>
      <c r="AV143" s="13" t="s">
        <v>82</v>
      </c>
      <c r="AW143" s="13" t="s">
        <v>33</v>
      </c>
      <c r="AX143" s="13" t="s">
        <v>79</v>
      </c>
      <c r="AY143" s="208" t="s">
        <v>127</v>
      </c>
    </row>
    <row r="144" spans="1:65" s="2" customFormat="1" ht="16.5" customHeight="1">
      <c r="A144" s="34"/>
      <c r="B144" s="35"/>
      <c r="C144" s="178" t="s">
        <v>227</v>
      </c>
      <c r="D144" s="178" t="s">
        <v>129</v>
      </c>
      <c r="E144" s="179" t="s">
        <v>329</v>
      </c>
      <c r="F144" s="180" t="s">
        <v>330</v>
      </c>
      <c r="G144" s="181" t="s">
        <v>311</v>
      </c>
      <c r="H144" s="182">
        <v>4</v>
      </c>
      <c r="I144" s="183"/>
      <c r="J144" s="184">
        <f>ROUND(I144*H144,2)</f>
        <v>0</v>
      </c>
      <c r="K144" s="180" t="s">
        <v>133</v>
      </c>
      <c r="L144" s="39"/>
      <c r="M144" s="185" t="s">
        <v>19</v>
      </c>
      <c r="N144" s="186" t="s">
        <v>42</v>
      </c>
      <c r="O144" s="64"/>
      <c r="P144" s="187">
        <f>O144*H144</f>
        <v>0</v>
      </c>
      <c r="Q144" s="187">
        <v>0.38582</v>
      </c>
      <c r="R144" s="187">
        <f>Q144*H144</f>
        <v>1.54328</v>
      </c>
      <c r="S144" s="187">
        <v>0</v>
      </c>
      <c r="T144" s="18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9" t="s">
        <v>134</v>
      </c>
      <c r="AT144" s="189" t="s">
        <v>129</v>
      </c>
      <c r="AU144" s="189" t="s">
        <v>82</v>
      </c>
      <c r="AY144" s="17" t="s">
        <v>127</v>
      </c>
      <c r="BE144" s="190">
        <f>IF(N144="základní",J144,0)</f>
        <v>0</v>
      </c>
      <c r="BF144" s="190">
        <f>IF(N144="snížená",J144,0)</f>
        <v>0</v>
      </c>
      <c r="BG144" s="190">
        <f>IF(N144="zákl. přenesená",J144,0)</f>
        <v>0</v>
      </c>
      <c r="BH144" s="190">
        <f>IF(N144="sníž. přenesená",J144,0)</f>
        <v>0</v>
      </c>
      <c r="BI144" s="190">
        <f>IF(N144="nulová",J144,0)</f>
        <v>0</v>
      </c>
      <c r="BJ144" s="17" t="s">
        <v>79</v>
      </c>
      <c r="BK144" s="190">
        <f>ROUND(I144*H144,2)</f>
        <v>0</v>
      </c>
      <c r="BL144" s="17" t="s">
        <v>134</v>
      </c>
      <c r="BM144" s="189" t="s">
        <v>565</v>
      </c>
    </row>
    <row r="145" spans="1:65" s="2" customFormat="1" ht="11.25">
      <c r="A145" s="34"/>
      <c r="B145" s="35"/>
      <c r="C145" s="36"/>
      <c r="D145" s="191" t="s">
        <v>136</v>
      </c>
      <c r="E145" s="36"/>
      <c r="F145" s="192" t="s">
        <v>332</v>
      </c>
      <c r="G145" s="36"/>
      <c r="H145" s="36"/>
      <c r="I145" s="193"/>
      <c r="J145" s="36"/>
      <c r="K145" s="36"/>
      <c r="L145" s="39"/>
      <c r="M145" s="194"/>
      <c r="N145" s="195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136</v>
      </c>
      <c r="AU145" s="17" t="s">
        <v>82</v>
      </c>
    </row>
    <row r="146" spans="1:65" s="2" customFormat="1" ht="11.25">
      <c r="A146" s="34"/>
      <c r="B146" s="35"/>
      <c r="C146" s="36"/>
      <c r="D146" s="196" t="s">
        <v>138</v>
      </c>
      <c r="E146" s="36"/>
      <c r="F146" s="197" t="s">
        <v>333</v>
      </c>
      <c r="G146" s="36"/>
      <c r="H146" s="36"/>
      <c r="I146" s="193"/>
      <c r="J146" s="36"/>
      <c r="K146" s="36"/>
      <c r="L146" s="39"/>
      <c r="M146" s="194"/>
      <c r="N146" s="195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138</v>
      </c>
      <c r="AU146" s="17" t="s">
        <v>82</v>
      </c>
    </row>
    <row r="147" spans="1:65" s="2" customFormat="1" ht="21.75" customHeight="1">
      <c r="A147" s="34"/>
      <c r="B147" s="35"/>
      <c r="C147" s="178" t="s">
        <v>233</v>
      </c>
      <c r="D147" s="178" t="s">
        <v>129</v>
      </c>
      <c r="E147" s="179" t="s">
        <v>335</v>
      </c>
      <c r="F147" s="180" t="s">
        <v>336</v>
      </c>
      <c r="G147" s="181" t="s">
        <v>311</v>
      </c>
      <c r="H147" s="182">
        <v>4</v>
      </c>
      <c r="I147" s="183"/>
      <c r="J147" s="184">
        <f>ROUND(I147*H147,2)</f>
        <v>0</v>
      </c>
      <c r="K147" s="180" t="s">
        <v>133</v>
      </c>
      <c r="L147" s="39"/>
      <c r="M147" s="185" t="s">
        <v>19</v>
      </c>
      <c r="N147" s="186" t="s">
        <v>42</v>
      </c>
      <c r="O147" s="64"/>
      <c r="P147" s="187">
        <f>O147*H147</f>
        <v>0</v>
      </c>
      <c r="Q147" s="187">
        <v>0.09</v>
      </c>
      <c r="R147" s="187">
        <f>Q147*H147</f>
        <v>0.36</v>
      </c>
      <c r="S147" s="187">
        <v>0</v>
      </c>
      <c r="T147" s="18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9" t="s">
        <v>134</v>
      </c>
      <c r="AT147" s="189" t="s">
        <v>129</v>
      </c>
      <c r="AU147" s="189" t="s">
        <v>82</v>
      </c>
      <c r="AY147" s="17" t="s">
        <v>127</v>
      </c>
      <c r="BE147" s="190">
        <f>IF(N147="základní",J147,0)</f>
        <v>0</v>
      </c>
      <c r="BF147" s="190">
        <f>IF(N147="snížená",J147,0)</f>
        <v>0</v>
      </c>
      <c r="BG147" s="190">
        <f>IF(N147="zákl. přenesená",J147,0)</f>
        <v>0</v>
      </c>
      <c r="BH147" s="190">
        <f>IF(N147="sníž. přenesená",J147,0)</f>
        <v>0</v>
      </c>
      <c r="BI147" s="190">
        <f>IF(N147="nulová",J147,0)</f>
        <v>0</v>
      </c>
      <c r="BJ147" s="17" t="s">
        <v>79</v>
      </c>
      <c r="BK147" s="190">
        <f>ROUND(I147*H147,2)</f>
        <v>0</v>
      </c>
      <c r="BL147" s="17" t="s">
        <v>134</v>
      </c>
      <c r="BM147" s="189" t="s">
        <v>566</v>
      </c>
    </row>
    <row r="148" spans="1:65" s="2" customFormat="1" ht="11.25">
      <c r="A148" s="34"/>
      <c r="B148" s="35"/>
      <c r="C148" s="36"/>
      <c r="D148" s="191" t="s">
        <v>136</v>
      </c>
      <c r="E148" s="36"/>
      <c r="F148" s="192" t="s">
        <v>336</v>
      </c>
      <c r="G148" s="36"/>
      <c r="H148" s="36"/>
      <c r="I148" s="193"/>
      <c r="J148" s="36"/>
      <c r="K148" s="36"/>
      <c r="L148" s="39"/>
      <c r="M148" s="194"/>
      <c r="N148" s="195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136</v>
      </c>
      <c r="AU148" s="17" t="s">
        <v>82</v>
      </c>
    </row>
    <row r="149" spans="1:65" s="2" customFormat="1" ht="11.25">
      <c r="A149" s="34"/>
      <c r="B149" s="35"/>
      <c r="C149" s="36"/>
      <c r="D149" s="196" t="s">
        <v>138</v>
      </c>
      <c r="E149" s="36"/>
      <c r="F149" s="197" t="s">
        <v>338</v>
      </c>
      <c r="G149" s="36"/>
      <c r="H149" s="36"/>
      <c r="I149" s="193"/>
      <c r="J149" s="36"/>
      <c r="K149" s="36"/>
      <c r="L149" s="39"/>
      <c r="M149" s="194"/>
      <c r="N149" s="195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138</v>
      </c>
      <c r="AU149" s="17" t="s">
        <v>82</v>
      </c>
    </row>
    <row r="150" spans="1:65" s="2" customFormat="1" ht="16.5" customHeight="1">
      <c r="A150" s="34"/>
      <c r="B150" s="35"/>
      <c r="C150" s="210" t="s">
        <v>240</v>
      </c>
      <c r="D150" s="210" t="s">
        <v>234</v>
      </c>
      <c r="E150" s="211" t="s">
        <v>340</v>
      </c>
      <c r="F150" s="212" t="s">
        <v>341</v>
      </c>
      <c r="G150" s="213" t="s">
        <v>311</v>
      </c>
      <c r="H150" s="214">
        <v>4</v>
      </c>
      <c r="I150" s="215"/>
      <c r="J150" s="216">
        <f>ROUND(I150*H150,2)</f>
        <v>0</v>
      </c>
      <c r="K150" s="212" t="s">
        <v>133</v>
      </c>
      <c r="L150" s="217"/>
      <c r="M150" s="218" t="s">
        <v>19</v>
      </c>
      <c r="N150" s="219" t="s">
        <v>42</v>
      </c>
      <c r="O150" s="64"/>
      <c r="P150" s="187">
        <f>O150*H150</f>
        <v>0</v>
      </c>
      <c r="Q150" s="187">
        <v>0.05</v>
      </c>
      <c r="R150" s="187">
        <f>Q150*H150</f>
        <v>0.2</v>
      </c>
      <c r="S150" s="187">
        <v>0</v>
      </c>
      <c r="T150" s="18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9" t="s">
        <v>190</v>
      </c>
      <c r="AT150" s="189" t="s">
        <v>234</v>
      </c>
      <c r="AU150" s="189" t="s">
        <v>82</v>
      </c>
      <c r="AY150" s="17" t="s">
        <v>127</v>
      </c>
      <c r="BE150" s="190">
        <f>IF(N150="základní",J150,0)</f>
        <v>0</v>
      </c>
      <c r="BF150" s="190">
        <f>IF(N150="snížená",J150,0)</f>
        <v>0</v>
      </c>
      <c r="BG150" s="190">
        <f>IF(N150="zákl. přenesená",J150,0)</f>
        <v>0</v>
      </c>
      <c r="BH150" s="190">
        <f>IF(N150="sníž. přenesená",J150,0)</f>
        <v>0</v>
      </c>
      <c r="BI150" s="190">
        <f>IF(N150="nulová",J150,0)</f>
        <v>0</v>
      </c>
      <c r="BJ150" s="17" t="s">
        <v>79</v>
      </c>
      <c r="BK150" s="190">
        <f>ROUND(I150*H150,2)</f>
        <v>0</v>
      </c>
      <c r="BL150" s="17" t="s">
        <v>134</v>
      </c>
      <c r="BM150" s="189" t="s">
        <v>567</v>
      </c>
    </row>
    <row r="151" spans="1:65" s="2" customFormat="1" ht="11.25">
      <c r="A151" s="34"/>
      <c r="B151" s="35"/>
      <c r="C151" s="36"/>
      <c r="D151" s="191" t="s">
        <v>136</v>
      </c>
      <c r="E151" s="36"/>
      <c r="F151" s="192" t="s">
        <v>341</v>
      </c>
      <c r="G151" s="36"/>
      <c r="H151" s="36"/>
      <c r="I151" s="193"/>
      <c r="J151" s="36"/>
      <c r="K151" s="36"/>
      <c r="L151" s="39"/>
      <c r="M151" s="194"/>
      <c r="N151" s="195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136</v>
      </c>
      <c r="AU151" s="17" t="s">
        <v>82</v>
      </c>
    </row>
    <row r="152" spans="1:65" s="12" customFormat="1" ht="22.9" customHeight="1">
      <c r="B152" s="162"/>
      <c r="C152" s="163"/>
      <c r="D152" s="164" t="s">
        <v>70</v>
      </c>
      <c r="E152" s="176" t="s">
        <v>373</v>
      </c>
      <c r="F152" s="176" t="s">
        <v>374</v>
      </c>
      <c r="G152" s="163"/>
      <c r="H152" s="163"/>
      <c r="I152" s="166"/>
      <c r="J152" s="177">
        <f>BK152</f>
        <v>0</v>
      </c>
      <c r="K152" s="163"/>
      <c r="L152" s="168"/>
      <c r="M152" s="169"/>
      <c r="N152" s="170"/>
      <c r="O152" s="170"/>
      <c r="P152" s="171">
        <f>SUM(P153:P155)</f>
        <v>0</v>
      </c>
      <c r="Q152" s="170"/>
      <c r="R152" s="171">
        <f>SUM(R153:R155)</f>
        <v>0</v>
      </c>
      <c r="S152" s="170"/>
      <c r="T152" s="172">
        <f>SUM(T153:T155)</f>
        <v>0</v>
      </c>
      <c r="AR152" s="173" t="s">
        <v>79</v>
      </c>
      <c r="AT152" s="174" t="s">
        <v>70</v>
      </c>
      <c r="AU152" s="174" t="s">
        <v>79</v>
      </c>
      <c r="AY152" s="173" t="s">
        <v>127</v>
      </c>
      <c r="BK152" s="175">
        <f>SUM(BK153:BK155)</f>
        <v>0</v>
      </c>
    </row>
    <row r="153" spans="1:65" s="2" customFormat="1" ht="16.5" customHeight="1">
      <c r="A153" s="34"/>
      <c r="B153" s="35"/>
      <c r="C153" s="178" t="s">
        <v>247</v>
      </c>
      <c r="D153" s="178" t="s">
        <v>129</v>
      </c>
      <c r="E153" s="179" t="s">
        <v>478</v>
      </c>
      <c r="F153" s="180" t="s">
        <v>479</v>
      </c>
      <c r="G153" s="181" t="s">
        <v>200</v>
      </c>
      <c r="H153" s="182">
        <v>8.2870000000000008</v>
      </c>
      <c r="I153" s="183"/>
      <c r="J153" s="184">
        <f>ROUND(I153*H153,2)</f>
        <v>0</v>
      </c>
      <c r="K153" s="180" t="s">
        <v>133</v>
      </c>
      <c r="L153" s="39"/>
      <c r="M153" s="185" t="s">
        <v>19</v>
      </c>
      <c r="N153" s="186" t="s">
        <v>42</v>
      </c>
      <c r="O153" s="64"/>
      <c r="P153" s="187">
        <f>O153*H153</f>
        <v>0</v>
      </c>
      <c r="Q153" s="187">
        <v>0</v>
      </c>
      <c r="R153" s="187">
        <f>Q153*H153</f>
        <v>0</v>
      </c>
      <c r="S153" s="187">
        <v>0</v>
      </c>
      <c r="T153" s="18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9" t="s">
        <v>134</v>
      </c>
      <c r="AT153" s="189" t="s">
        <v>129</v>
      </c>
      <c r="AU153" s="189" t="s">
        <v>82</v>
      </c>
      <c r="AY153" s="17" t="s">
        <v>127</v>
      </c>
      <c r="BE153" s="190">
        <f>IF(N153="základní",J153,0)</f>
        <v>0</v>
      </c>
      <c r="BF153" s="190">
        <f>IF(N153="snížená",J153,0)</f>
        <v>0</v>
      </c>
      <c r="BG153" s="190">
        <f>IF(N153="zákl. přenesená",J153,0)</f>
        <v>0</v>
      </c>
      <c r="BH153" s="190">
        <f>IF(N153="sníž. přenesená",J153,0)</f>
        <v>0</v>
      </c>
      <c r="BI153" s="190">
        <f>IF(N153="nulová",J153,0)</f>
        <v>0</v>
      </c>
      <c r="BJ153" s="17" t="s">
        <v>79</v>
      </c>
      <c r="BK153" s="190">
        <f>ROUND(I153*H153,2)</f>
        <v>0</v>
      </c>
      <c r="BL153" s="17" t="s">
        <v>134</v>
      </c>
      <c r="BM153" s="189" t="s">
        <v>568</v>
      </c>
    </row>
    <row r="154" spans="1:65" s="2" customFormat="1" ht="11.25">
      <c r="A154" s="34"/>
      <c r="B154" s="35"/>
      <c r="C154" s="36"/>
      <c r="D154" s="191" t="s">
        <v>136</v>
      </c>
      <c r="E154" s="36"/>
      <c r="F154" s="192" t="s">
        <v>481</v>
      </c>
      <c r="G154" s="36"/>
      <c r="H154" s="36"/>
      <c r="I154" s="193"/>
      <c r="J154" s="36"/>
      <c r="K154" s="36"/>
      <c r="L154" s="39"/>
      <c r="M154" s="194"/>
      <c r="N154" s="195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136</v>
      </c>
      <c r="AU154" s="17" t="s">
        <v>82</v>
      </c>
    </row>
    <row r="155" spans="1:65" s="2" customFormat="1" ht="11.25">
      <c r="A155" s="34"/>
      <c r="B155" s="35"/>
      <c r="C155" s="36"/>
      <c r="D155" s="196" t="s">
        <v>138</v>
      </c>
      <c r="E155" s="36"/>
      <c r="F155" s="197" t="s">
        <v>482</v>
      </c>
      <c r="G155" s="36"/>
      <c r="H155" s="36"/>
      <c r="I155" s="193"/>
      <c r="J155" s="36"/>
      <c r="K155" s="36"/>
      <c r="L155" s="39"/>
      <c r="M155" s="220"/>
      <c r="N155" s="221"/>
      <c r="O155" s="222"/>
      <c r="P155" s="222"/>
      <c r="Q155" s="222"/>
      <c r="R155" s="222"/>
      <c r="S155" s="222"/>
      <c r="T155" s="223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138</v>
      </c>
      <c r="AU155" s="17" t="s">
        <v>82</v>
      </c>
    </row>
    <row r="156" spans="1:65" s="2" customFormat="1" ht="6.95" customHeight="1">
      <c r="A156" s="34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39"/>
      <c r="M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</row>
  </sheetData>
  <sheetProtection algorithmName="SHA-512" hashValue="SH1SAvJYyV/R7QSFTXG5eawnUpOuPwszYxBYYdSqn8MIIofTfm/etHQGsvXT8uOzBLcpA8Zq61vMhtXelXqNnw==" saltValue="BHZq6zmvHBaZfZDY3q8BSOTnNjF4+54ddIqNunvCLYBKrRUHu14mXxHe27QofqVdQ/kgBMmEdOvpopC9jpYW2w==" spinCount="100000" sheet="1" objects="1" scenarios="1" formatColumns="0" formatRows="0" autoFilter="0"/>
  <autoFilter ref="C89:K155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hyperlinks>
    <hyperlink ref="F95" r:id="rId1"/>
    <hyperlink ref="F100" r:id="rId2"/>
    <hyperlink ref="F104" r:id="rId3"/>
    <hyperlink ref="F108" r:id="rId4"/>
    <hyperlink ref="F112" r:id="rId5"/>
    <hyperlink ref="F116" r:id="rId6"/>
    <hyperlink ref="F120" r:id="rId7"/>
    <hyperlink ref="F127" r:id="rId8"/>
    <hyperlink ref="F132" r:id="rId9"/>
    <hyperlink ref="F137" r:id="rId10"/>
    <hyperlink ref="F142" r:id="rId11"/>
    <hyperlink ref="F146" r:id="rId12"/>
    <hyperlink ref="F149" r:id="rId13"/>
    <hyperlink ref="F155" r:id="rId1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5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7" t="s">
        <v>96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82</v>
      </c>
    </row>
    <row r="4" spans="1:46" s="1" customFormat="1" ht="24.95" customHeight="1">
      <c r="B4" s="20"/>
      <c r="D4" s="110" t="s">
        <v>97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55" t="str">
        <f>'Rekapitulace stavby'!K6</f>
        <v>Společná zařízení Urbanice - ZP1, ZP2 a ZP3</v>
      </c>
      <c r="F7" s="356"/>
      <c r="G7" s="356"/>
      <c r="H7" s="356"/>
      <c r="L7" s="20"/>
    </row>
    <row r="8" spans="1:46" s="2" customFormat="1" ht="12" customHeight="1">
      <c r="A8" s="34"/>
      <c r="B8" s="39"/>
      <c r="C8" s="34"/>
      <c r="D8" s="112" t="s">
        <v>98</v>
      </c>
      <c r="E8" s="34"/>
      <c r="F8" s="34"/>
      <c r="G8" s="34"/>
      <c r="H8" s="34"/>
      <c r="I8" s="34"/>
      <c r="J8" s="34"/>
      <c r="K8" s="34"/>
      <c r="L8" s="113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7" t="s">
        <v>569</v>
      </c>
      <c r="F9" s="358"/>
      <c r="G9" s="358"/>
      <c r="H9" s="358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03" t="s">
        <v>19</v>
      </c>
      <c r="G11" s="34"/>
      <c r="H11" s="34"/>
      <c r="I11" s="112" t="s">
        <v>20</v>
      </c>
      <c r="J11" s="103" t="s">
        <v>19</v>
      </c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21</v>
      </c>
      <c r="E12" s="34"/>
      <c r="F12" s="103" t="s">
        <v>22</v>
      </c>
      <c r="G12" s="34"/>
      <c r="H12" s="34"/>
      <c r="I12" s="112" t="s">
        <v>23</v>
      </c>
      <c r="J12" s="114" t="str">
        <f>'Rekapitulace stavby'!AN8</f>
        <v>10. 6. 2024</v>
      </c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25</v>
      </c>
      <c r="E14" s="34"/>
      <c r="F14" s="34"/>
      <c r="G14" s="34"/>
      <c r="H14" s="34"/>
      <c r="I14" s="112" t="s">
        <v>26</v>
      </c>
      <c r="J14" s="103" t="s">
        <v>19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3" t="s">
        <v>27</v>
      </c>
      <c r="F15" s="34"/>
      <c r="G15" s="34"/>
      <c r="H15" s="34"/>
      <c r="I15" s="112" t="s">
        <v>28</v>
      </c>
      <c r="J15" s="103" t="s">
        <v>19</v>
      </c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29</v>
      </c>
      <c r="E17" s="34"/>
      <c r="F17" s="34"/>
      <c r="G17" s="34"/>
      <c r="H17" s="34"/>
      <c r="I17" s="112" t="s">
        <v>26</v>
      </c>
      <c r="J17" s="30" t="str">
        <f>'Rekapitulace stavby'!AN13</f>
        <v>Vyplň údaj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9" t="str">
        <f>'Rekapitulace stavby'!E14</f>
        <v>Vyplň údaj</v>
      </c>
      <c r="F18" s="360"/>
      <c r="G18" s="360"/>
      <c r="H18" s="360"/>
      <c r="I18" s="112" t="s">
        <v>28</v>
      </c>
      <c r="J18" s="30" t="str">
        <f>'Rekapitulace stavby'!AN14</f>
        <v>Vyplň údaj</v>
      </c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31</v>
      </c>
      <c r="E20" s="34"/>
      <c r="F20" s="34"/>
      <c r="G20" s="34"/>
      <c r="H20" s="34"/>
      <c r="I20" s="112" t="s">
        <v>26</v>
      </c>
      <c r="J20" s="103" t="s">
        <v>19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3" t="s">
        <v>32</v>
      </c>
      <c r="F21" s="34"/>
      <c r="G21" s="34"/>
      <c r="H21" s="34"/>
      <c r="I21" s="112" t="s">
        <v>28</v>
      </c>
      <c r="J21" s="103" t="s">
        <v>19</v>
      </c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26</v>
      </c>
      <c r="J23" s="103" t="str">
        <f>IF('Rekapitulace stavby'!AN19="","",'Rekapitulace stavby'!AN19)</f>
        <v/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3" t="str">
        <f>IF('Rekapitulace stavby'!E20="","",'Rekapitulace stavby'!E20)</f>
        <v xml:space="preserve"> </v>
      </c>
      <c r="F24" s="34"/>
      <c r="G24" s="34"/>
      <c r="H24" s="34"/>
      <c r="I24" s="112" t="s">
        <v>28</v>
      </c>
      <c r="J24" s="103" t="str">
        <f>IF('Rekapitulace stavby'!AN20="","",'Rekapitulace stavby'!AN20)</f>
        <v/>
      </c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35</v>
      </c>
      <c r="E26" s="34"/>
      <c r="F26" s="34"/>
      <c r="G26" s="34"/>
      <c r="H26" s="34"/>
      <c r="I26" s="34"/>
      <c r="J26" s="34"/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61" t="s">
        <v>19</v>
      </c>
      <c r="F27" s="361"/>
      <c r="G27" s="361"/>
      <c r="H27" s="361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113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ROUND(J82, 2)</f>
        <v>0</v>
      </c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ROUND((SUM(BE82:BE126)),  2)</f>
        <v>0</v>
      </c>
      <c r="G33" s="34"/>
      <c r="H33" s="34"/>
      <c r="I33" s="124">
        <v>0.21</v>
      </c>
      <c r="J33" s="123">
        <f>ROUND(((SUM(BE82:BE126))*I33),  2)</f>
        <v>0</v>
      </c>
      <c r="K33" s="34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ROUND((SUM(BF82:BF126)),  2)</f>
        <v>0</v>
      </c>
      <c r="G34" s="34"/>
      <c r="H34" s="34"/>
      <c r="I34" s="124">
        <v>0.12</v>
      </c>
      <c r="J34" s="123">
        <f>ROUND(((SUM(BF82:BF126))*I34),  2)</f>
        <v>0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ROUND((SUM(BG82:BG126)),  2)</f>
        <v>0</v>
      </c>
      <c r="G35" s="34"/>
      <c r="H35" s="34"/>
      <c r="I35" s="124">
        <v>0.21</v>
      </c>
      <c r="J35" s="123">
        <f>0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ROUND((SUM(BH82:BH126)),  2)</f>
        <v>0</v>
      </c>
      <c r="G36" s="34"/>
      <c r="H36" s="34"/>
      <c r="I36" s="124">
        <v>0.12</v>
      </c>
      <c r="J36" s="123">
        <f>0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ROUND((SUM(BI82:BI126)),  2)</f>
        <v>0</v>
      </c>
      <c r="G37" s="34"/>
      <c r="H37" s="34"/>
      <c r="I37" s="124">
        <v>0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2"/>
      <c r="C40" s="133"/>
      <c r="D40" s="133"/>
      <c r="E40" s="133"/>
      <c r="F40" s="133"/>
      <c r="G40" s="133"/>
      <c r="H40" s="133"/>
      <c r="I40" s="133"/>
      <c r="J40" s="133"/>
      <c r="K40" s="133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34"/>
      <c r="C44" s="135"/>
      <c r="D44" s="135"/>
      <c r="E44" s="135"/>
      <c r="F44" s="135"/>
      <c r="G44" s="135"/>
      <c r="H44" s="135"/>
      <c r="I44" s="135"/>
      <c r="J44" s="135"/>
      <c r="K44" s="135"/>
      <c r="L44" s="113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100</v>
      </c>
      <c r="D45" s="36"/>
      <c r="E45" s="36"/>
      <c r="F45" s="36"/>
      <c r="G45" s="36"/>
      <c r="H45" s="36"/>
      <c r="I45" s="36"/>
      <c r="J45" s="36"/>
      <c r="K45" s="36"/>
      <c r="L45" s="113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2" t="str">
        <f>E7</f>
        <v>Společná zařízení Urbanice - ZP1, ZP2 a ZP3</v>
      </c>
      <c r="F48" s="363"/>
      <c r="G48" s="363"/>
      <c r="H48" s="363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98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1" t="str">
        <f>E9</f>
        <v>VON - Vedlejší a ostatní náklady</v>
      </c>
      <c r="F50" s="364"/>
      <c r="G50" s="364"/>
      <c r="H50" s="364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13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10. 6. 2024</v>
      </c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Obec Urbanice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6" t="s">
        <v>101</v>
      </c>
      <c r="D57" s="137"/>
      <c r="E57" s="137"/>
      <c r="F57" s="137"/>
      <c r="G57" s="137"/>
      <c r="H57" s="137"/>
      <c r="I57" s="137"/>
      <c r="J57" s="138" t="s">
        <v>102</v>
      </c>
      <c r="K57" s="137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9" t="s">
        <v>69</v>
      </c>
      <c r="D59" s="36"/>
      <c r="E59" s="36"/>
      <c r="F59" s="36"/>
      <c r="G59" s="36"/>
      <c r="H59" s="36"/>
      <c r="I59" s="36"/>
      <c r="J59" s="77">
        <f>J82</f>
        <v>0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103</v>
      </c>
    </row>
    <row r="60" spans="1:47" s="9" customFormat="1" ht="24.95" customHeight="1">
      <c r="B60" s="140"/>
      <c r="C60" s="141"/>
      <c r="D60" s="142" t="s">
        <v>570</v>
      </c>
      <c r="E60" s="143"/>
      <c r="F60" s="143"/>
      <c r="G60" s="143"/>
      <c r="H60" s="143"/>
      <c r="I60" s="143"/>
      <c r="J60" s="144">
        <f>J83</f>
        <v>0</v>
      </c>
      <c r="K60" s="141"/>
      <c r="L60" s="145"/>
    </row>
    <row r="61" spans="1:47" s="10" customFormat="1" ht="19.899999999999999" customHeight="1">
      <c r="B61" s="146"/>
      <c r="C61" s="97"/>
      <c r="D61" s="147" t="s">
        <v>571</v>
      </c>
      <c r="E61" s="148"/>
      <c r="F61" s="148"/>
      <c r="G61" s="148"/>
      <c r="H61" s="148"/>
      <c r="I61" s="148"/>
      <c r="J61" s="149">
        <f>J84</f>
        <v>0</v>
      </c>
      <c r="K61" s="97"/>
      <c r="L61" s="150"/>
    </row>
    <row r="62" spans="1:47" s="10" customFormat="1" ht="19.899999999999999" customHeight="1">
      <c r="B62" s="146"/>
      <c r="C62" s="97"/>
      <c r="D62" s="147" t="s">
        <v>572</v>
      </c>
      <c r="E62" s="148"/>
      <c r="F62" s="148"/>
      <c r="G62" s="148"/>
      <c r="H62" s="148"/>
      <c r="I62" s="148"/>
      <c r="J62" s="149">
        <f>J91</f>
        <v>0</v>
      </c>
      <c r="K62" s="97"/>
      <c r="L62" s="150"/>
    </row>
    <row r="63" spans="1:47" s="2" customFormat="1" ht="21.75" customHeight="1">
      <c r="A63" s="34"/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5" customHeight="1">
      <c r="A64" s="34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113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pans="1:31" s="2" customFormat="1" ht="6.95" customHeight="1">
      <c r="A68" s="34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13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5" customHeight="1">
      <c r="A69" s="34"/>
      <c r="B69" s="35"/>
      <c r="C69" s="23" t="s">
        <v>112</v>
      </c>
      <c r="D69" s="36"/>
      <c r="E69" s="36"/>
      <c r="F69" s="36"/>
      <c r="G69" s="36"/>
      <c r="H69" s="36"/>
      <c r="I69" s="36"/>
      <c r="J69" s="36"/>
      <c r="K69" s="36"/>
      <c r="L69" s="113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13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>
      <c r="A71" s="34"/>
      <c r="B71" s="35"/>
      <c r="C71" s="29" t="s">
        <v>16</v>
      </c>
      <c r="D71" s="36"/>
      <c r="E71" s="36"/>
      <c r="F71" s="36"/>
      <c r="G71" s="36"/>
      <c r="H71" s="36"/>
      <c r="I71" s="36"/>
      <c r="J71" s="36"/>
      <c r="K71" s="36"/>
      <c r="L71" s="113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6.5" customHeight="1">
      <c r="A72" s="34"/>
      <c r="B72" s="35"/>
      <c r="C72" s="36"/>
      <c r="D72" s="36"/>
      <c r="E72" s="362" t="str">
        <f>E7</f>
        <v>Společná zařízení Urbanice - ZP1, ZP2 a ZP3</v>
      </c>
      <c r="F72" s="363"/>
      <c r="G72" s="363"/>
      <c r="H72" s="363"/>
      <c r="I72" s="36"/>
      <c r="J72" s="36"/>
      <c r="K72" s="36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98</v>
      </c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11" t="str">
        <f>E9</f>
        <v>VON - Vedlejší a ostatní náklady</v>
      </c>
      <c r="F74" s="364"/>
      <c r="G74" s="364"/>
      <c r="H74" s="364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21</v>
      </c>
      <c r="D76" s="36"/>
      <c r="E76" s="36"/>
      <c r="F76" s="27" t="str">
        <f>F12</f>
        <v xml:space="preserve"> </v>
      </c>
      <c r="G76" s="36"/>
      <c r="H76" s="36"/>
      <c r="I76" s="29" t="s">
        <v>23</v>
      </c>
      <c r="J76" s="59" t="str">
        <f>IF(J12="","",J12)</f>
        <v>10. 6. 2024</v>
      </c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5.7" customHeight="1">
      <c r="A78" s="34"/>
      <c r="B78" s="35"/>
      <c r="C78" s="29" t="s">
        <v>25</v>
      </c>
      <c r="D78" s="36"/>
      <c r="E78" s="36"/>
      <c r="F78" s="27" t="str">
        <f>E15</f>
        <v>Obec Urbanice</v>
      </c>
      <c r="G78" s="36"/>
      <c r="H78" s="36"/>
      <c r="I78" s="29" t="s">
        <v>31</v>
      </c>
      <c r="J78" s="32" t="str">
        <f>E21</f>
        <v>Agroprojekce Litomyšl, s.r.o.</v>
      </c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2" customHeight="1">
      <c r="A79" s="34"/>
      <c r="B79" s="35"/>
      <c r="C79" s="29" t="s">
        <v>29</v>
      </c>
      <c r="D79" s="36"/>
      <c r="E79" s="36"/>
      <c r="F79" s="27" t="str">
        <f>IF(E18="","",E18)</f>
        <v>Vyplň údaj</v>
      </c>
      <c r="G79" s="36"/>
      <c r="H79" s="36"/>
      <c r="I79" s="29" t="s">
        <v>34</v>
      </c>
      <c r="J79" s="32" t="str">
        <f>E24</f>
        <v xml:space="preserve"> </v>
      </c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1" customFormat="1" ht="29.25" customHeight="1">
      <c r="A81" s="151"/>
      <c r="B81" s="152"/>
      <c r="C81" s="153" t="s">
        <v>113</v>
      </c>
      <c r="D81" s="154" t="s">
        <v>56</v>
      </c>
      <c r="E81" s="154" t="s">
        <v>52</v>
      </c>
      <c r="F81" s="154" t="s">
        <v>53</v>
      </c>
      <c r="G81" s="154" t="s">
        <v>114</v>
      </c>
      <c r="H81" s="154" t="s">
        <v>115</v>
      </c>
      <c r="I81" s="154" t="s">
        <v>116</v>
      </c>
      <c r="J81" s="154" t="s">
        <v>102</v>
      </c>
      <c r="K81" s="155" t="s">
        <v>117</v>
      </c>
      <c r="L81" s="156"/>
      <c r="M81" s="68" t="s">
        <v>19</v>
      </c>
      <c r="N81" s="69" t="s">
        <v>41</v>
      </c>
      <c r="O81" s="69" t="s">
        <v>118</v>
      </c>
      <c r="P81" s="69" t="s">
        <v>119</v>
      </c>
      <c r="Q81" s="69" t="s">
        <v>120</v>
      </c>
      <c r="R81" s="69" t="s">
        <v>121</v>
      </c>
      <c r="S81" s="69" t="s">
        <v>122</v>
      </c>
      <c r="T81" s="70" t="s">
        <v>123</v>
      </c>
      <c r="U81" s="151"/>
      <c r="V81" s="151"/>
      <c r="W81" s="151"/>
      <c r="X81" s="151"/>
      <c r="Y81" s="151"/>
      <c r="Z81" s="151"/>
      <c r="AA81" s="151"/>
      <c r="AB81" s="151"/>
      <c r="AC81" s="151"/>
      <c r="AD81" s="151"/>
      <c r="AE81" s="151"/>
    </row>
    <row r="82" spans="1:65" s="2" customFormat="1" ht="22.9" customHeight="1">
      <c r="A82" s="34"/>
      <c r="B82" s="35"/>
      <c r="C82" s="75" t="s">
        <v>124</v>
      </c>
      <c r="D82" s="36"/>
      <c r="E82" s="36"/>
      <c r="F82" s="36"/>
      <c r="G82" s="36"/>
      <c r="H82" s="36"/>
      <c r="I82" s="36"/>
      <c r="J82" s="157">
        <f>BK82</f>
        <v>0</v>
      </c>
      <c r="K82" s="36"/>
      <c r="L82" s="39"/>
      <c r="M82" s="71"/>
      <c r="N82" s="158"/>
      <c r="O82" s="72"/>
      <c r="P82" s="159">
        <f>P83</f>
        <v>0</v>
      </c>
      <c r="Q82" s="72"/>
      <c r="R82" s="159">
        <f>R83</f>
        <v>0</v>
      </c>
      <c r="S82" s="72"/>
      <c r="T82" s="160">
        <f>T83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7" t="s">
        <v>70</v>
      </c>
      <c r="AU82" s="17" t="s">
        <v>103</v>
      </c>
      <c r="BK82" s="161">
        <f>BK83</f>
        <v>0</v>
      </c>
    </row>
    <row r="83" spans="1:65" s="12" customFormat="1" ht="25.9" customHeight="1">
      <c r="B83" s="162"/>
      <c r="C83" s="163"/>
      <c r="D83" s="164" t="s">
        <v>70</v>
      </c>
      <c r="E83" s="165" t="s">
        <v>573</v>
      </c>
      <c r="F83" s="165" t="s">
        <v>574</v>
      </c>
      <c r="G83" s="163"/>
      <c r="H83" s="163"/>
      <c r="I83" s="166"/>
      <c r="J83" s="167">
        <f>BK83</f>
        <v>0</v>
      </c>
      <c r="K83" s="163"/>
      <c r="L83" s="168"/>
      <c r="M83" s="169"/>
      <c r="N83" s="170"/>
      <c r="O83" s="170"/>
      <c r="P83" s="171">
        <f>P84+P91</f>
        <v>0</v>
      </c>
      <c r="Q83" s="170"/>
      <c r="R83" s="171">
        <f>R84+R91</f>
        <v>0</v>
      </c>
      <c r="S83" s="170"/>
      <c r="T83" s="172">
        <f>T84+T91</f>
        <v>0</v>
      </c>
      <c r="AR83" s="173" t="s">
        <v>169</v>
      </c>
      <c r="AT83" s="174" t="s">
        <v>70</v>
      </c>
      <c r="AU83" s="174" t="s">
        <v>71</v>
      </c>
      <c r="AY83" s="173" t="s">
        <v>127</v>
      </c>
      <c r="BK83" s="175">
        <f>BK84+BK91</f>
        <v>0</v>
      </c>
    </row>
    <row r="84" spans="1:65" s="12" customFormat="1" ht="22.9" customHeight="1">
      <c r="B84" s="162"/>
      <c r="C84" s="163"/>
      <c r="D84" s="164" t="s">
        <v>70</v>
      </c>
      <c r="E84" s="176" t="s">
        <v>575</v>
      </c>
      <c r="F84" s="176" t="s">
        <v>576</v>
      </c>
      <c r="G84" s="163"/>
      <c r="H84" s="163"/>
      <c r="I84" s="166"/>
      <c r="J84" s="177">
        <f>BK84</f>
        <v>0</v>
      </c>
      <c r="K84" s="163"/>
      <c r="L84" s="168"/>
      <c r="M84" s="169"/>
      <c r="N84" s="170"/>
      <c r="O84" s="170"/>
      <c r="P84" s="171">
        <f>SUM(P85:P90)</f>
        <v>0</v>
      </c>
      <c r="Q84" s="170"/>
      <c r="R84" s="171">
        <f>SUM(R85:R90)</f>
        <v>0</v>
      </c>
      <c r="S84" s="170"/>
      <c r="T84" s="172">
        <f>SUM(T85:T90)</f>
        <v>0</v>
      </c>
      <c r="AR84" s="173" t="s">
        <v>169</v>
      </c>
      <c r="AT84" s="174" t="s">
        <v>70</v>
      </c>
      <c r="AU84" s="174" t="s">
        <v>79</v>
      </c>
      <c r="AY84" s="173" t="s">
        <v>127</v>
      </c>
      <c r="BK84" s="175">
        <f>SUM(BK85:BK90)</f>
        <v>0</v>
      </c>
    </row>
    <row r="85" spans="1:65" s="2" customFormat="1" ht="16.5" customHeight="1">
      <c r="A85" s="34"/>
      <c r="B85" s="35"/>
      <c r="C85" s="178" t="s">
        <v>79</v>
      </c>
      <c r="D85" s="178" t="s">
        <v>129</v>
      </c>
      <c r="E85" s="179" t="s">
        <v>577</v>
      </c>
      <c r="F85" s="180" t="s">
        <v>578</v>
      </c>
      <c r="G85" s="181" t="s">
        <v>579</v>
      </c>
      <c r="H85" s="182">
        <v>1</v>
      </c>
      <c r="I85" s="183"/>
      <c r="J85" s="184">
        <f>ROUND(I85*H85,2)</f>
        <v>0</v>
      </c>
      <c r="K85" s="180" t="s">
        <v>19</v>
      </c>
      <c r="L85" s="39"/>
      <c r="M85" s="185" t="s">
        <v>19</v>
      </c>
      <c r="N85" s="186" t="s">
        <v>42</v>
      </c>
      <c r="O85" s="64"/>
      <c r="P85" s="187">
        <f>O85*H85</f>
        <v>0</v>
      </c>
      <c r="Q85" s="187">
        <v>0</v>
      </c>
      <c r="R85" s="187">
        <f>Q85*H85</f>
        <v>0</v>
      </c>
      <c r="S85" s="187">
        <v>0</v>
      </c>
      <c r="T85" s="188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9" t="s">
        <v>580</v>
      </c>
      <c r="AT85" s="189" t="s">
        <v>129</v>
      </c>
      <c r="AU85" s="189" t="s">
        <v>82</v>
      </c>
      <c r="AY85" s="17" t="s">
        <v>127</v>
      </c>
      <c r="BE85" s="190">
        <f>IF(N85="základní",J85,0)</f>
        <v>0</v>
      </c>
      <c r="BF85" s="190">
        <f>IF(N85="snížená",J85,0)</f>
        <v>0</v>
      </c>
      <c r="BG85" s="190">
        <f>IF(N85="zákl. přenesená",J85,0)</f>
        <v>0</v>
      </c>
      <c r="BH85" s="190">
        <f>IF(N85="sníž. přenesená",J85,0)</f>
        <v>0</v>
      </c>
      <c r="BI85" s="190">
        <f>IF(N85="nulová",J85,0)</f>
        <v>0</v>
      </c>
      <c r="BJ85" s="17" t="s">
        <v>79</v>
      </c>
      <c r="BK85" s="190">
        <f>ROUND(I85*H85,2)</f>
        <v>0</v>
      </c>
      <c r="BL85" s="17" t="s">
        <v>580</v>
      </c>
      <c r="BM85" s="189" t="s">
        <v>581</v>
      </c>
    </row>
    <row r="86" spans="1:65" s="2" customFormat="1" ht="11.25">
      <c r="A86" s="34"/>
      <c r="B86" s="35"/>
      <c r="C86" s="36"/>
      <c r="D86" s="191" t="s">
        <v>136</v>
      </c>
      <c r="E86" s="36"/>
      <c r="F86" s="192" t="s">
        <v>582</v>
      </c>
      <c r="G86" s="36"/>
      <c r="H86" s="36"/>
      <c r="I86" s="193"/>
      <c r="J86" s="36"/>
      <c r="K86" s="36"/>
      <c r="L86" s="39"/>
      <c r="M86" s="194"/>
      <c r="N86" s="195"/>
      <c r="O86" s="64"/>
      <c r="P86" s="64"/>
      <c r="Q86" s="64"/>
      <c r="R86" s="64"/>
      <c r="S86" s="64"/>
      <c r="T86" s="65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136</v>
      </c>
      <c r="AU86" s="17" t="s">
        <v>82</v>
      </c>
    </row>
    <row r="87" spans="1:65" s="2" customFormat="1" ht="68.25">
      <c r="A87" s="34"/>
      <c r="B87" s="35"/>
      <c r="C87" s="36"/>
      <c r="D87" s="191" t="s">
        <v>148</v>
      </c>
      <c r="E87" s="36"/>
      <c r="F87" s="209" t="s">
        <v>583</v>
      </c>
      <c r="G87" s="36"/>
      <c r="H87" s="36"/>
      <c r="I87" s="193"/>
      <c r="J87" s="36"/>
      <c r="K87" s="36"/>
      <c r="L87" s="39"/>
      <c r="M87" s="194"/>
      <c r="N87" s="195"/>
      <c r="O87" s="64"/>
      <c r="P87" s="64"/>
      <c r="Q87" s="64"/>
      <c r="R87" s="64"/>
      <c r="S87" s="64"/>
      <c r="T87" s="65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148</v>
      </c>
      <c r="AU87" s="17" t="s">
        <v>82</v>
      </c>
    </row>
    <row r="88" spans="1:65" s="2" customFormat="1" ht="16.5" customHeight="1">
      <c r="A88" s="34"/>
      <c r="B88" s="35"/>
      <c r="C88" s="178" t="s">
        <v>82</v>
      </c>
      <c r="D88" s="178" t="s">
        <v>129</v>
      </c>
      <c r="E88" s="179" t="s">
        <v>584</v>
      </c>
      <c r="F88" s="180" t="s">
        <v>585</v>
      </c>
      <c r="G88" s="181" t="s">
        <v>579</v>
      </c>
      <c r="H88" s="182">
        <v>1</v>
      </c>
      <c r="I88" s="183"/>
      <c r="J88" s="184">
        <f>ROUND(I88*H88,2)</f>
        <v>0</v>
      </c>
      <c r="K88" s="180" t="s">
        <v>19</v>
      </c>
      <c r="L88" s="39"/>
      <c r="M88" s="185" t="s">
        <v>19</v>
      </c>
      <c r="N88" s="186" t="s">
        <v>42</v>
      </c>
      <c r="O88" s="64"/>
      <c r="P88" s="187">
        <f>O88*H88</f>
        <v>0</v>
      </c>
      <c r="Q88" s="187">
        <v>0</v>
      </c>
      <c r="R88" s="187">
        <f>Q88*H88</f>
        <v>0</v>
      </c>
      <c r="S88" s="187">
        <v>0</v>
      </c>
      <c r="T88" s="188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9" t="s">
        <v>580</v>
      </c>
      <c r="AT88" s="189" t="s">
        <v>129</v>
      </c>
      <c r="AU88" s="189" t="s">
        <v>82</v>
      </c>
      <c r="AY88" s="17" t="s">
        <v>127</v>
      </c>
      <c r="BE88" s="190">
        <f>IF(N88="základní",J88,0)</f>
        <v>0</v>
      </c>
      <c r="BF88" s="190">
        <f>IF(N88="snížená",J88,0)</f>
        <v>0</v>
      </c>
      <c r="BG88" s="190">
        <f>IF(N88="zákl. přenesená",J88,0)</f>
        <v>0</v>
      </c>
      <c r="BH88" s="190">
        <f>IF(N88="sníž. přenesená",J88,0)</f>
        <v>0</v>
      </c>
      <c r="BI88" s="190">
        <f>IF(N88="nulová",J88,0)</f>
        <v>0</v>
      </c>
      <c r="BJ88" s="17" t="s">
        <v>79</v>
      </c>
      <c r="BK88" s="190">
        <f>ROUND(I88*H88,2)</f>
        <v>0</v>
      </c>
      <c r="BL88" s="17" t="s">
        <v>580</v>
      </c>
      <c r="BM88" s="189" t="s">
        <v>586</v>
      </c>
    </row>
    <row r="89" spans="1:65" s="2" customFormat="1" ht="11.25">
      <c r="A89" s="34"/>
      <c r="B89" s="35"/>
      <c r="C89" s="36"/>
      <c r="D89" s="191" t="s">
        <v>136</v>
      </c>
      <c r="E89" s="36"/>
      <c r="F89" s="192" t="s">
        <v>585</v>
      </c>
      <c r="G89" s="36"/>
      <c r="H89" s="36"/>
      <c r="I89" s="193"/>
      <c r="J89" s="36"/>
      <c r="K89" s="36"/>
      <c r="L89" s="39"/>
      <c r="M89" s="194"/>
      <c r="N89" s="195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136</v>
      </c>
      <c r="AU89" s="17" t="s">
        <v>82</v>
      </c>
    </row>
    <row r="90" spans="1:65" s="2" customFormat="1" ht="19.5">
      <c r="A90" s="34"/>
      <c r="B90" s="35"/>
      <c r="C90" s="36"/>
      <c r="D90" s="191" t="s">
        <v>148</v>
      </c>
      <c r="E90" s="36"/>
      <c r="F90" s="209" t="s">
        <v>587</v>
      </c>
      <c r="G90" s="36"/>
      <c r="H90" s="36"/>
      <c r="I90" s="193"/>
      <c r="J90" s="36"/>
      <c r="K90" s="36"/>
      <c r="L90" s="39"/>
      <c r="M90" s="194"/>
      <c r="N90" s="195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148</v>
      </c>
      <c r="AU90" s="17" t="s">
        <v>82</v>
      </c>
    </row>
    <row r="91" spans="1:65" s="12" customFormat="1" ht="22.9" customHeight="1">
      <c r="B91" s="162"/>
      <c r="C91" s="163"/>
      <c r="D91" s="164" t="s">
        <v>70</v>
      </c>
      <c r="E91" s="176" t="s">
        <v>588</v>
      </c>
      <c r="F91" s="176" t="s">
        <v>589</v>
      </c>
      <c r="G91" s="163"/>
      <c r="H91" s="163"/>
      <c r="I91" s="166"/>
      <c r="J91" s="177">
        <f>BK91</f>
        <v>0</v>
      </c>
      <c r="K91" s="163"/>
      <c r="L91" s="168"/>
      <c r="M91" s="169"/>
      <c r="N91" s="170"/>
      <c r="O91" s="170"/>
      <c r="P91" s="171">
        <f>SUM(P92:P126)</f>
        <v>0</v>
      </c>
      <c r="Q91" s="170"/>
      <c r="R91" s="171">
        <f>SUM(R92:R126)</f>
        <v>0</v>
      </c>
      <c r="S91" s="170"/>
      <c r="T91" s="172">
        <f>SUM(T92:T126)</f>
        <v>0</v>
      </c>
      <c r="AR91" s="173" t="s">
        <v>169</v>
      </c>
      <c r="AT91" s="174" t="s">
        <v>70</v>
      </c>
      <c r="AU91" s="174" t="s">
        <v>79</v>
      </c>
      <c r="AY91" s="173" t="s">
        <v>127</v>
      </c>
      <c r="BK91" s="175">
        <f>SUM(BK92:BK126)</f>
        <v>0</v>
      </c>
    </row>
    <row r="92" spans="1:65" s="2" customFormat="1" ht="24.2" customHeight="1">
      <c r="A92" s="34"/>
      <c r="B92" s="35"/>
      <c r="C92" s="178" t="s">
        <v>152</v>
      </c>
      <c r="D92" s="178" t="s">
        <v>129</v>
      </c>
      <c r="E92" s="179" t="s">
        <v>590</v>
      </c>
      <c r="F92" s="180" t="s">
        <v>591</v>
      </c>
      <c r="G92" s="181" t="s">
        <v>579</v>
      </c>
      <c r="H92" s="182">
        <v>1</v>
      </c>
      <c r="I92" s="183"/>
      <c r="J92" s="184">
        <f>ROUND(I92*H92,2)</f>
        <v>0</v>
      </c>
      <c r="K92" s="180" t="s">
        <v>19</v>
      </c>
      <c r="L92" s="39"/>
      <c r="M92" s="185" t="s">
        <v>19</v>
      </c>
      <c r="N92" s="186" t="s">
        <v>42</v>
      </c>
      <c r="O92" s="64"/>
      <c r="P92" s="187">
        <f>O92*H92</f>
        <v>0</v>
      </c>
      <c r="Q92" s="187">
        <v>0</v>
      </c>
      <c r="R92" s="187">
        <f>Q92*H92</f>
        <v>0</v>
      </c>
      <c r="S92" s="187">
        <v>0</v>
      </c>
      <c r="T92" s="188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9" t="s">
        <v>580</v>
      </c>
      <c r="AT92" s="189" t="s">
        <v>129</v>
      </c>
      <c r="AU92" s="189" t="s">
        <v>82</v>
      </c>
      <c r="AY92" s="17" t="s">
        <v>127</v>
      </c>
      <c r="BE92" s="190">
        <f>IF(N92="základní",J92,0)</f>
        <v>0</v>
      </c>
      <c r="BF92" s="190">
        <f>IF(N92="snížená",J92,0)</f>
        <v>0</v>
      </c>
      <c r="BG92" s="190">
        <f>IF(N92="zákl. přenesená",J92,0)</f>
        <v>0</v>
      </c>
      <c r="BH92" s="190">
        <f>IF(N92="sníž. přenesená",J92,0)</f>
        <v>0</v>
      </c>
      <c r="BI92" s="190">
        <f>IF(N92="nulová",J92,0)</f>
        <v>0</v>
      </c>
      <c r="BJ92" s="17" t="s">
        <v>79</v>
      </c>
      <c r="BK92" s="190">
        <f>ROUND(I92*H92,2)</f>
        <v>0</v>
      </c>
      <c r="BL92" s="17" t="s">
        <v>580</v>
      </c>
      <c r="BM92" s="189" t="s">
        <v>592</v>
      </c>
    </row>
    <row r="93" spans="1:65" s="2" customFormat="1" ht="19.5">
      <c r="A93" s="34"/>
      <c r="B93" s="35"/>
      <c r="C93" s="36"/>
      <c r="D93" s="191" t="s">
        <v>136</v>
      </c>
      <c r="E93" s="36"/>
      <c r="F93" s="192" t="s">
        <v>591</v>
      </c>
      <c r="G93" s="36"/>
      <c r="H93" s="36"/>
      <c r="I93" s="193"/>
      <c r="J93" s="36"/>
      <c r="K93" s="36"/>
      <c r="L93" s="39"/>
      <c r="M93" s="194"/>
      <c r="N93" s="195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136</v>
      </c>
      <c r="AU93" s="17" t="s">
        <v>82</v>
      </c>
    </row>
    <row r="94" spans="1:65" s="2" customFormat="1" ht="19.5">
      <c r="A94" s="34"/>
      <c r="B94" s="35"/>
      <c r="C94" s="36"/>
      <c r="D94" s="191" t="s">
        <v>148</v>
      </c>
      <c r="E94" s="36"/>
      <c r="F94" s="209" t="s">
        <v>593</v>
      </c>
      <c r="G94" s="36"/>
      <c r="H94" s="36"/>
      <c r="I94" s="193"/>
      <c r="J94" s="36"/>
      <c r="K94" s="36"/>
      <c r="L94" s="39"/>
      <c r="M94" s="194"/>
      <c r="N94" s="195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148</v>
      </c>
      <c r="AU94" s="17" t="s">
        <v>82</v>
      </c>
    </row>
    <row r="95" spans="1:65" s="2" customFormat="1" ht="16.5" customHeight="1">
      <c r="A95" s="34"/>
      <c r="B95" s="35"/>
      <c r="C95" s="178" t="s">
        <v>134</v>
      </c>
      <c r="D95" s="178" t="s">
        <v>129</v>
      </c>
      <c r="E95" s="179" t="s">
        <v>594</v>
      </c>
      <c r="F95" s="180" t="s">
        <v>595</v>
      </c>
      <c r="G95" s="181" t="s">
        <v>579</v>
      </c>
      <c r="H95" s="182">
        <v>1</v>
      </c>
      <c r="I95" s="183"/>
      <c r="J95" s="184">
        <f>ROUND(I95*H95,2)</f>
        <v>0</v>
      </c>
      <c r="K95" s="180" t="s">
        <v>19</v>
      </c>
      <c r="L95" s="39"/>
      <c r="M95" s="185" t="s">
        <v>19</v>
      </c>
      <c r="N95" s="186" t="s">
        <v>42</v>
      </c>
      <c r="O95" s="64"/>
      <c r="P95" s="187">
        <f>O95*H95</f>
        <v>0</v>
      </c>
      <c r="Q95" s="187">
        <v>0</v>
      </c>
      <c r="R95" s="187">
        <f>Q95*H95</f>
        <v>0</v>
      </c>
      <c r="S95" s="187">
        <v>0</v>
      </c>
      <c r="T95" s="188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9" t="s">
        <v>580</v>
      </c>
      <c r="AT95" s="189" t="s">
        <v>129</v>
      </c>
      <c r="AU95" s="189" t="s">
        <v>82</v>
      </c>
      <c r="AY95" s="17" t="s">
        <v>127</v>
      </c>
      <c r="BE95" s="190">
        <f>IF(N95="základní",J95,0)</f>
        <v>0</v>
      </c>
      <c r="BF95" s="190">
        <f>IF(N95="snížená",J95,0)</f>
        <v>0</v>
      </c>
      <c r="BG95" s="190">
        <f>IF(N95="zákl. přenesená",J95,0)</f>
        <v>0</v>
      </c>
      <c r="BH95" s="190">
        <f>IF(N95="sníž. přenesená",J95,0)</f>
        <v>0</v>
      </c>
      <c r="BI95" s="190">
        <f>IF(N95="nulová",J95,0)</f>
        <v>0</v>
      </c>
      <c r="BJ95" s="17" t="s">
        <v>79</v>
      </c>
      <c r="BK95" s="190">
        <f>ROUND(I95*H95,2)</f>
        <v>0</v>
      </c>
      <c r="BL95" s="17" t="s">
        <v>580</v>
      </c>
      <c r="BM95" s="189" t="s">
        <v>596</v>
      </c>
    </row>
    <row r="96" spans="1:65" s="2" customFormat="1" ht="11.25">
      <c r="A96" s="34"/>
      <c r="B96" s="35"/>
      <c r="C96" s="36"/>
      <c r="D96" s="191" t="s">
        <v>136</v>
      </c>
      <c r="E96" s="36"/>
      <c r="F96" s="192" t="s">
        <v>595</v>
      </c>
      <c r="G96" s="36"/>
      <c r="H96" s="36"/>
      <c r="I96" s="193"/>
      <c r="J96" s="36"/>
      <c r="K96" s="36"/>
      <c r="L96" s="39"/>
      <c r="M96" s="194"/>
      <c r="N96" s="195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136</v>
      </c>
      <c r="AU96" s="17" t="s">
        <v>82</v>
      </c>
    </row>
    <row r="97" spans="1:65" s="2" customFormat="1" ht="39">
      <c r="A97" s="34"/>
      <c r="B97" s="35"/>
      <c r="C97" s="36"/>
      <c r="D97" s="191" t="s">
        <v>148</v>
      </c>
      <c r="E97" s="36"/>
      <c r="F97" s="209" t="s">
        <v>597</v>
      </c>
      <c r="G97" s="36"/>
      <c r="H97" s="36"/>
      <c r="I97" s="193"/>
      <c r="J97" s="36"/>
      <c r="K97" s="36"/>
      <c r="L97" s="39"/>
      <c r="M97" s="194"/>
      <c r="N97" s="195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148</v>
      </c>
      <c r="AU97" s="17" t="s">
        <v>82</v>
      </c>
    </row>
    <row r="98" spans="1:65" s="2" customFormat="1" ht="16.5" customHeight="1">
      <c r="A98" s="34"/>
      <c r="B98" s="35"/>
      <c r="C98" s="178" t="s">
        <v>169</v>
      </c>
      <c r="D98" s="178" t="s">
        <v>129</v>
      </c>
      <c r="E98" s="179" t="s">
        <v>598</v>
      </c>
      <c r="F98" s="180" t="s">
        <v>599</v>
      </c>
      <c r="G98" s="181" t="s">
        <v>579</v>
      </c>
      <c r="H98" s="182">
        <v>1</v>
      </c>
      <c r="I98" s="183"/>
      <c r="J98" s="184">
        <f>ROUND(I98*H98,2)</f>
        <v>0</v>
      </c>
      <c r="K98" s="180" t="s">
        <v>19</v>
      </c>
      <c r="L98" s="39"/>
      <c r="M98" s="185" t="s">
        <v>19</v>
      </c>
      <c r="N98" s="186" t="s">
        <v>42</v>
      </c>
      <c r="O98" s="64"/>
      <c r="P98" s="187">
        <f>O98*H98</f>
        <v>0</v>
      </c>
      <c r="Q98" s="187">
        <v>0</v>
      </c>
      <c r="R98" s="187">
        <f>Q98*H98</f>
        <v>0</v>
      </c>
      <c r="S98" s="187">
        <v>0</v>
      </c>
      <c r="T98" s="188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9" t="s">
        <v>600</v>
      </c>
      <c r="AT98" s="189" t="s">
        <v>129</v>
      </c>
      <c r="AU98" s="189" t="s">
        <v>82</v>
      </c>
      <c r="AY98" s="17" t="s">
        <v>127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7" t="s">
        <v>79</v>
      </c>
      <c r="BK98" s="190">
        <f>ROUND(I98*H98,2)</f>
        <v>0</v>
      </c>
      <c r="BL98" s="17" t="s">
        <v>600</v>
      </c>
      <c r="BM98" s="189" t="s">
        <v>601</v>
      </c>
    </row>
    <row r="99" spans="1:65" s="2" customFormat="1" ht="11.25">
      <c r="A99" s="34"/>
      <c r="B99" s="35"/>
      <c r="C99" s="36"/>
      <c r="D99" s="191" t="s">
        <v>136</v>
      </c>
      <c r="E99" s="36"/>
      <c r="F99" s="192" t="s">
        <v>599</v>
      </c>
      <c r="G99" s="36"/>
      <c r="H99" s="36"/>
      <c r="I99" s="193"/>
      <c r="J99" s="36"/>
      <c r="K99" s="36"/>
      <c r="L99" s="39"/>
      <c r="M99" s="194"/>
      <c r="N99" s="195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136</v>
      </c>
      <c r="AU99" s="17" t="s">
        <v>82</v>
      </c>
    </row>
    <row r="100" spans="1:65" s="2" customFormat="1" ht="29.25">
      <c r="A100" s="34"/>
      <c r="B100" s="35"/>
      <c r="C100" s="36"/>
      <c r="D100" s="191" t="s">
        <v>148</v>
      </c>
      <c r="E100" s="36"/>
      <c r="F100" s="209" t="s">
        <v>602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148</v>
      </c>
      <c r="AU100" s="17" t="s">
        <v>82</v>
      </c>
    </row>
    <row r="101" spans="1:65" s="2" customFormat="1" ht="16.5" customHeight="1">
      <c r="A101" s="34"/>
      <c r="B101" s="35"/>
      <c r="C101" s="178" t="s">
        <v>176</v>
      </c>
      <c r="D101" s="178" t="s">
        <v>129</v>
      </c>
      <c r="E101" s="179" t="s">
        <v>603</v>
      </c>
      <c r="F101" s="180" t="s">
        <v>604</v>
      </c>
      <c r="G101" s="181" t="s">
        <v>579</v>
      </c>
      <c r="H101" s="182">
        <v>1</v>
      </c>
      <c r="I101" s="183"/>
      <c r="J101" s="184">
        <f>ROUND(I101*H101,2)</f>
        <v>0</v>
      </c>
      <c r="K101" s="180" t="s">
        <v>19</v>
      </c>
      <c r="L101" s="39"/>
      <c r="M101" s="185" t="s">
        <v>19</v>
      </c>
      <c r="N101" s="186" t="s">
        <v>42</v>
      </c>
      <c r="O101" s="64"/>
      <c r="P101" s="187">
        <f>O101*H101</f>
        <v>0</v>
      </c>
      <c r="Q101" s="187">
        <v>0</v>
      </c>
      <c r="R101" s="187">
        <f>Q101*H101</f>
        <v>0</v>
      </c>
      <c r="S101" s="187">
        <v>0</v>
      </c>
      <c r="T101" s="188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9" t="s">
        <v>580</v>
      </c>
      <c r="AT101" s="189" t="s">
        <v>129</v>
      </c>
      <c r="AU101" s="189" t="s">
        <v>82</v>
      </c>
      <c r="AY101" s="17" t="s">
        <v>127</v>
      </c>
      <c r="BE101" s="190">
        <f>IF(N101="základní",J101,0)</f>
        <v>0</v>
      </c>
      <c r="BF101" s="190">
        <f>IF(N101="snížená",J101,0)</f>
        <v>0</v>
      </c>
      <c r="BG101" s="190">
        <f>IF(N101="zákl. přenesená",J101,0)</f>
        <v>0</v>
      </c>
      <c r="BH101" s="190">
        <f>IF(N101="sníž. přenesená",J101,0)</f>
        <v>0</v>
      </c>
      <c r="BI101" s="190">
        <f>IF(N101="nulová",J101,0)</f>
        <v>0</v>
      </c>
      <c r="BJ101" s="17" t="s">
        <v>79</v>
      </c>
      <c r="BK101" s="190">
        <f>ROUND(I101*H101,2)</f>
        <v>0</v>
      </c>
      <c r="BL101" s="17" t="s">
        <v>580</v>
      </c>
      <c r="BM101" s="189" t="s">
        <v>605</v>
      </c>
    </row>
    <row r="102" spans="1:65" s="2" customFormat="1" ht="11.25">
      <c r="A102" s="34"/>
      <c r="B102" s="35"/>
      <c r="C102" s="36"/>
      <c r="D102" s="191" t="s">
        <v>136</v>
      </c>
      <c r="E102" s="36"/>
      <c r="F102" s="192" t="s">
        <v>604</v>
      </c>
      <c r="G102" s="36"/>
      <c r="H102" s="36"/>
      <c r="I102" s="193"/>
      <c r="J102" s="36"/>
      <c r="K102" s="36"/>
      <c r="L102" s="39"/>
      <c r="M102" s="194"/>
      <c r="N102" s="195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136</v>
      </c>
      <c r="AU102" s="17" t="s">
        <v>82</v>
      </c>
    </row>
    <row r="103" spans="1:65" s="2" customFormat="1" ht="19.5">
      <c r="A103" s="34"/>
      <c r="B103" s="35"/>
      <c r="C103" s="36"/>
      <c r="D103" s="191" t="s">
        <v>148</v>
      </c>
      <c r="E103" s="36"/>
      <c r="F103" s="209" t="s">
        <v>606</v>
      </c>
      <c r="G103" s="36"/>
      <c r="H103" s="36"/>
      <c r="I103" s="193"/>
      <c r="J103" s="36"/>
      <c r="K103" s="36"/>
      <c r="L103" s="39"/>
      <c r="M103" s="194"/>
      <c r="N103" s="195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148</v>
      </c>
      <c r="AU103" s="17" t="s">
        <v>82</v>
      </c>
    </row>
    <row r="104" spans="1:65" s="2" customFormat="1" ht="16.5" customHeight="1">
      <c r="A104" s="34"/>
      <c r="B104" s="35"/>
      <c r="C104" s="178" t="s">
        <v>183</v>
      </c>
      <c r="D104" s="178" t="s">
        <v>129</v>
      </c>
      <c r="E104" s="179" t="s">
        <v>607</v>
      </c>
      <c r="F104" s="180" t="s">
        <v>608</v>
      </c>
      <c r="G104" s="181" t="s">
        <v>579</v>
      </c>
      <c r="H104" s="182">
        <v>1</v>
      </c>
      <c r="I104" s="183"/>
      <c r="J104" s="184">
        <f>ROUND(I104*H104,2)</f>
        <v>0</v>
      </c>
      <c r="K104" s="180" t="s">
        <v>19</v>
      </c>
      <c r="L104" s="39"/>
      <c r="M104" s="185" t="s">
        <v>19</v>
      </c>
      <c r="N104" s="186" t="s">
        <v>42</v>
      </c>
      <c r="O104" s="64"/>
      <c r="P104" s="187">
        <f>O104*H104</f>
        <v>0</v>
      </c>
      <c r="Q104" s="187">
        <v>0</v>
      </c>
      <c r="R104" s="187">
        <f>Q104*H104</f>
        <v>0</v>
      </c>
      <c r="S104" s="187">
        <v>0</v>
      </c>
      <c r="T104" s="188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9" t="s">
        <v>580</v>
      </c>
      <c r="AT104" s="189" t="s">
        <v>129</v>
      </c>
      <c r="AU104" s="189" t="s">
        <v>82</v>
      </c>
      <c r="AY104" s="17" t="s">
        <v>127</v>
      </c>
      <c r="BE104" s="190">
        <f>IF(N104="základní",J104,0)</f>
        <v>0</v>
      </c>
      <c r="BF104" s="190">
        <f>IF(N104="snížená",J104,0)</f>
        <v>0</v>
      </c>
      <c r="BG104" s="190">
        <f>IF(N104="zákl. přenesená",J104,0)</f>
        <v>0</v>
      </c>
      <c r="BH104" s="190">
        <f>IF(N104="sníž. přenesená",J104,0)</f>
        <v>0</v>
      </c>
      <c r="BI104" s="190">
        <f>IF(N104="nulová",J104,0)</f>
        <v>0</v>
      </c>
      <c r="BJ104" s="17" t="s">
        <v>79</v>
      </c>
      <c r="BK104" s="190">
        <f>ROUND(I104*H104,2)</f>
        <v>0</v>
      </c>
      <c r="BL104" s="17" t="s">
        <v>580</v>
      </c>
      <c r="BM104" s="189" t="s">
        <v>609</v>
      </c>
    </row>
    <row r="105" spans="1:65" s="2" customFormat="1" ht="11.25">
      <c r="A105" s="34"/>
      <c r="B105" s="35"/>
      <c r="C105" s="36"/>
      <c r="D105" s="191" t="s">
        <v>136</v>
      </c>
      <c r="E105" s="36"/>
      <c r="F105" s="192" t="s">
        <v>608</v>
      </c>
      <c r="G105" s="36"/>
      <c r="H105" s="36"/>
      <c r="I105" s="193"/>
      <c r="J105" s="36"/>
      <c r="K105" s="36"/>
      <c r="L105" s="39"/>
      <c r="M105" s="194"/>
      <c r="N105" s="195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136</v>
      </c>
      <c r="AU105" s="17" t="s">
        <v>82</v>
      </c>
    </row>
    <row r="106" spans="1:65" s="2" customFormat="1" ht="39">
      <c r="A106" s="34"/>
      <c r="B106" s="35"/>
      <c r="C106" s="36"/>
      <c r="D106" s="191" t="s">
        <v>148</v>
      </c>
      <c r="E106" s="36"/>
      <c r="F106" s="209" t="s">
        <v>610</v>
      </c>
      <c r="G106" s="36"/>
      <c r="H106" s="36"/>
      <c r="I106" s="193"/>
      <c r="J106" s="36"/>
      <c r="K106" s="36"/>
      <c r="L106" s="39"/>
      <c r="M106" s="194"/>
      <c r="N106" s="195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148</v>
      </c>
      <c r="AU106" s="17" t="s">
        <v>82</v>
      </c>
    </row>
    <row r="107" spans="1:65" s="2" customFormat="1" ht="16.5" customHeight="1">
      <c r="A107" s="34"/>
      <c r="B107" s="35"/>
      <c r="C107" s="178" t="s">
        <v>190</v>
      </c>
      <c r="D107" s="178" t="s">
        <v>129</v>
      </c>
      <c r="E107" s="179" t="s">
        <v>611</v>
      </c>
      <c r="F107" s="180" t="s">
        <v>612</v>
      </c>
      <c r="G107" s="181" t="s">
        <v>579</v>
      </c>
      <c r="H107" s="182">
        <v>1</v>
      </c>
      <c r="I107" s="183"/>
      <c r="J107" s="184">
        <f>ROUND(I107*H107,2)</f>
        <v>0</v>
      </c>
      <c r="K107" s="180" t="s">
        <v>19</v>
      </c>
      <c r="L107" s="39"/>
      <c r="M107" s="185" t="s">
        <v>19</v>
      </c>
      <c r="N107" s="186" t="s">
        <v>42</v>
      </c>
      <c r="O107" s="64"/>
      <c r="P107" s="187">
        <f>O107*H107</f>
        <v>0</v>
      </c>
      <c r="Q107" s="187">
        <v>0</v>
      </c>
      <c r="R107" s="187">
        <f>Q107*H107</f>
        <v>0</v>
      </c>
      <c r="S107" s="187">
        <v>0</v>
      </c>
      <c r="T107" s="188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9" t="s">
        <v>600</v>
      </c>
      <c r="AT107" s="189" t="s">
        <v>129</v>
      </c>
      <c r="AU107" s="189" t="s">
        <v>82</v>
      </c>
      <c r="AY107" s="17" t="s">
        <v>127</v>
      </c>
      <c r="BE107" s="190">
        <f>IF(N107="základní",J107,0)</f>
        <v>0</v>
      </c>
      <c r="BF107" s="190">
        <f>IF(N107="snížená",J107,0)</f>
        <v>0</v>
      </c>
      <c r="BG107" s="190">
        <f>IF(N107="zákl. přenesená",J107,0)</f>
        <v>0</v>
      </c>
      <c r="BH107" s="190">
        <f>IF(N107="sníž. přenesená",J107,0)</f>
        <v>0</v>
      </c>
      <c r="BI107" s="190">
        <f>IF(N107="nulová",J107,0)</f>
        <v>0</v>
      </c>
      <c r="BJ107" s="17" t="s">
        <v>79</v>
      </c>
      <c r="BK107" s="190">
        <f>ROUND(I107*H107,2)</f>
        <v>0</v>
      </c>
      <c r="BL107" s="17" t="s">
        <v>600</v>
      </c>
      <c r="BM107" s="189" t="s">
        <v>613</v>
      </c>
    </row>
    <row r="108" spans="1:65" s="2" customFormat="1" ht="11.25">
      <c r="A108" s="34"/>
      <c r="B108" s="35"/>
      <c r="C108" s="36"/>
      <c r="D108" s="191" t="s">
        <v>136</v>
      </c>
      <c r="E108" s="36"/>
      <c r="F108" s="192" t="s">
        <v>614</v>
      </c>
      <c r="G108" s="36"/>
      <c r="H108" s="36"/>
      <c r="I108" s="193"/>
      <c r="J108" s="36"/>
      <c r="K108" s="36"/>
      <c r="L108" s="39"/>
      <c r="M108" s="194"/>
      <c r="N108" s="195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136</v>
      </c>
      <c r="AU108" s="17" t="s">
        <v>82</v>
      </c>
    </row>
    <row r="109" spans="1:65" s="2" customFormat="1" ht="29.25">
      <c r="A109" s="34"/>
      <c r="B109" s="35"/>
      <c r="C109" s="36"/>
      <c r="D109" s="191" t="s">
        <v>148</v>
      </c>
      <c r="E109" s="36"/>
      <c r="F109" s="209" t="s">
        <v>615</v>
      </c>
      <c r="G109" s="36"/>
      <c r="H109" s="36"/>
      <c r="I109" s="193"/>
      <c r="J109" s="36"/>
      <c r="K109" s="36"/>
      <c r="L109" s="39"/>
      <c r="M109" s="194"/>
      <c r="N109" s="195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148</v>
      </c>
      <c r="AU109" s="17" t="s">
        <v>82</v>
      </c>
    </row>
    <row r="110" spans="1:65" s="2" customFormat="1" ht="16.5" customHeight="1">
      <c r="A110" s="34"/>
      <c r="B110" s="35"/>
      <c r="C110" s="178" t="s">
        <v>197</v>
      </c>
      <c r="D110" s="178" t="s">
        <v>129</v>
      </c>
      <c r="E110" s="179" t="s">
        <v>616</v>
      </c>
      <c r="F110" s="180" t="s">
        <v>617</v>
      </c>
      <c r="G110" s="181" t="s">
        <v>618</v>
      </c>
      <c r="H110" s="182">
        <v>1</v>
      </c>
      <c r="I110" s="183"/>
      <c r="J110" s="184">
        <f>ROUND(I110*H110,2)</f>
        <v>0</v>
      </c>
      <c r="K110" s="180" t="s">
        <v>19</v>
      </c>
      <c r="L110" s="39"/>
      <c r="M110" s="185" t="s">
        <v>19</v>
      </c>
      <c r="N110" s="186" t="s">
        <v>42</v>
      </c>
      <c r="O110" s="64"/>
      <c r="P110" s="187">
        <f>O110*H110</f>
        <v>0</v>
      </c>
      <c r="Q110" s="187">
        <v>0</v>
      </c>
      <c r="R110" s="187">
        <f>Q110*H110</f>
        <v>0</v>
      </c>
      <c r="S110" s="187">
        <v>0</v>
      </c>
      <c r="T110" s="188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9" t="s">
        <v>580</v>
      </c>
      <c r="AT110" s="189" t="s">
        <v>129</v>
      </c>
      <c r="AU110" s="189" t="s">
        <v>82</v>
      </c>
      <c r="AY110" s="17" t="s">
        <v>127</v>
      </c>
      <c r="BE110" s="190">
        <f>IF(N110="základní",J110,0)</f>
        <v>0</v>
      </c>
      <c r="BF110" s="190">
        <f>IF(N110="snížená",J110,0)</f>
        <v>0</v>
      </c>
      <c r="BG110" s="190">
        <f>IF(N110="zákl. přenesená",J110,0)</f>
        <v>0</v>
      </c>
      <c r="BH110" s="190">
        <f>IF(N110="sníž. přenesená",J110,0)</f>
        <v>0</v>
      </c>
      <c r="BI110" s="190">
        <f>IF(N110="nulová",J110,0)</f>
        <v>0</v>
      </c>
      <c r="BJ110" s="17" t="s">
        <v>79</v>
      </c>
      <c r="BK110" s="190">
        <f>ROUND(I110*H110,2)</f>
        <v>0</v>
      </c>
      <c r="BL110" s="17" t="s">
        <v>580</v>
      </c>
      <c r="BM110" s="189" t="s">
        <v>619</v>
      </c>
    </row>
    <row r="111" spans="1:65" s="2" customFormat="1" ht="11.25">
      <c r="A111" s="34"/>
      <c r="B111" s="35"/>
      <c r="C111" s="36"/>
      <c r="D111" s="191" t="s">
        <v>136</v>
      </c>
      <c r="E111" s="36"/>
      <c r="F111" s="192" t="s">
        <v>617</v>
      </c>
      <c r="G111" s="36"/>
      <c r="H111" s="36"/>
      <c r="I111" s="193"/>
      <c r="J111" s="36"/>
      <c r="K111" s="36"/>
      <c r="L111" s="39"/>
      <c r="M111" s="194"/>
      <c r="N111" s="195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136</v>
      </c>
      <c r="AU111" s="17" t="s">
        <v>82</v>
      </c>
    </row>
    <row r="112" spans="1:65" s="2" customFormat="1" ht="29.25">
      <c r="A112" s="34"/>
      <c r="B112" s="35"/>
      <c r="C112" s="36"/>
      <c r="D112" s="191" t="s">
        <v>148</v>
      </c>
      <c r="E112" s="36"/>
      <c r="F112" s="209" t="s">
        <v>620</v>
      </c>
      <c r="G112" s="36"/>
      <c r="H112" s="36"/>
      <c r="I112" s="193"/>
      <c r="J112" s="36"/>
      <c r="K112" s="36"/>
      <c r="L112" s="39"/>
      <c r="M112" s="194"/>
      <c r="N112" s="195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148</v>
      </c>
      <c r="AU112" s="17" t="s">
        <v>82</v>
      </c>
    </row>
    <row r="113" spans="1:65" s="2" customFormat="1" ht="24.2" customHeight="1">
      <c r="A113" s="34"/>
      <c r="B113" s="35"/>
      <c r="C113" s="178" t="s">
        <v>205</v>
      </c>
      <c r="D113" s="178" t="s">
        <v>129</v>
      </c>
      <c r="E113" s="179" t="s">
        <v>621</v>
      </c>
      <c r="F113" s="180" t="s">
        <v>622</v>
      </c>
      <c r="G113" s="181" t="s">
        <v>579</v>
      </c>
      <c r="H113" s="182">
        <v>1</v>
      </c>
      <c r="I113" s="183"/>
      <c r="J113" s="184">
        <f>ROUND(I113*H113,2)</f>
        <v>0</v>
      </c>
      <c r="K113" s="180" t="s">
        <v>19</v>
      </c>
      <c r="L113" s="39"/>
      <c r="M113" s="185" t="s">
        <v>19</v>
      </c>
      <c r="N113" s="186" t="s">
        <v>42</v>
      </c>
      <c r="O113" s="64"/>
      <c r="P113" s="187">
        <f>O113*H113</f>
        <v>0</v>
      </c>
      <c r="Q113" s="187">
        <v>0</v>
      </c>
      <c r="R113" s="187">
        <f>Q113*H113</f>
        <v>0</v>
      </c>
      <c r="S113" s="187">
        <v>0</v>
      </c>
      <c r="T113" s="188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9" t="s">
        <v>600</v>
      </c>
      <c r="AT113" s="189" t="s">
        <v>129</v>
      </c>
      <c r="AU113" s="189" t="s">
        <v>82</v>
      </c>
      <c r="AY113" s="17" t="s">
        <v>127</v>
      </c>
      <c r="BE113" s="190">
        <f>IF(N113="základní",J113,0)</f>
        <v>0</v>
      </c>
      <c r="BF113" s="190">
        <f>IF(N113="snížená",J113,0)</f>
        <v>0</v>
      </c>
      <c r="BG113" s="190">
        <f>IF(N113="zákl. přenesená",J113,0)</f>
        <v>0</v>
      </c>
      <c r="BH113" s="190">
        <f>IF(N113="sníž. přenesená",J113,0)</f>
        <v>0</v>
      </c>
      <c r="BI113" s="190">
        <f>IF(N113="nulová",J113,0)</f>
        <v>0</v>
      </c>
      <c r="BJ113" s="17" t="s">
        <v>79</v>
      </c>
      <c r="BK113" s="190">
        <f>ROUND(I113*H113,2)</f>
        <v>0</v>
      </c>
      <c r="BL113" s="17" t="s">
        <v>600</v>
      </c>
      <c r="BM113" s="189" t="s">
        <v>623</v>
      </c>
    </row>
    <row r="114" spans="1:65" s="2" customFormat="1" ht="19.5">
      <c r="A114" s="34"/>
      <c r="B114" s="35"/>
      <c r="C114" s="36"/>
      <c r="D114" s="191" t="s">
        <v>136</v>
      </c>
      <c r="E114" s="36"/>
      <c r="F114" s="192" t="s">
        <v>622</v>
      </c>
      <c r="G114" s="36"/>
      <c r="H114" s="36"/>
      <c r="I114" s="193"/>
      <c r="J114" s="36"/>
      <c r="K114" s="36"/>
      <c r="L114" s="39"/>
      <c r="M114" s="194"/>
      <c r="N114" s="195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136</v>
      </c>
      <c r="AU114" s="17" t="s">
        <v>82</v>
      </c>
    </row>
    <row r="115" spans="1:65" s="2" customFormat="1" ht="39">
      <c r="A115" s="34"/>
      <c r="B115" s="35"/>
      <c r="C115" s="36"/>
      <c r="D115" s="191" t="s">
        <v>148</v>
      </c>
      <c r="E115" s="36"/>
      <c r="F115" s="209" t="s">
        <v>624</v>
      </c>
      <c r="G115" s="36"/>
      <c r="H115" s="36"/>
      <c r="I115" s="193"/>
      <c r="J115" s="36"/>
      <c r="K115" s="36"/>
      <c r="L115" s="39"/>
      <c r="M115" s="194"/>
      <c r="N115" s="195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148</v>
      </c>
      <c r="AU115" s="17" t="s">
        <v>82</v>
      </c>
    </row>
    <row r="116" spans="1:65" s="2" customFormat="1" ht="16.5" customHeight="1">
      <c r="A116" s="34"/>
      <c r="B116" s="35"/>
      <c r="C116" s="178" t="s">
        <v>213</v>
      </c>
      <c r="D116" s="178" t="s">
        <v>129</v>
      </c>
      <c r="E116" s="179" t="s">
        <v>625</v>
      </c>
      <c r="F116" s="180" t="s">
        <v>626</v>
      </c>
      <c r="G116" s="181" t="s">
        <v>579</v>
      </c>
      <c r="H116" s="182">
        <v>1</v>
      </c>
      <c r="I116" s="183"/>
      <c r="J116" s="184">
        <f>ROUND(I116*H116,2)</f>
        <v>0</v>
      </c>
      <c r="K116" s="180" t="s">
        <v>19</v>
      </c>
      <c r="L116" s="39"/>
      <c r="M116" s="185" t="s">
        <v>19</v>
      </c>
      <c r="N116" s="186" t="s">
        <v>42</v>
      </c>
      <c r="O116" s="64"/>
      <c r="P116" s="187">
        <f>O116*H116</f>
        <v>0</v>
      </c>
      <c r="Q116" s="187">
        <v>0</v>
      </c>
      <c r="R116" s="187">
        <f>Q116*H116</f>
        <v>0</v>
      </c>
      <c r="S116" s="187">
        <v>0</v>
      </c>
      <c r="T116" s="188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9" t="s">
        <v>600</v>
      </c>
      <c r="AT116" s="189" t="s">
        <v>129</v>
      </c>
      <c r="AU116" s="189" t="s">
        <v>82</v>
      </c>
      <c r="AY116" s="17" t="s">
        <v>127</v>
      </c>
      <c r="BE116" s="190">
        <f>IF(N116="základní",J116,0)</f>
        <v>0</v>
      </c>
      <c r="BF116" s="190">
        <f>IF(N116="snížená",J116,0)</f>
        <v>0</v>
      </c>
      <c r="BG116" s="190">
        <f>IF(N116="zákl. přenesená",J116,0)</f>
        <v>0</v>
      </c>
      <c r="BH116" s="190">
        <f>IF(N116="sníž. přenesená",J116,0)</f>
        <v>0</v>
      </c>
      <c r="BI116" s="190">
        <f>IF(N116="nulová",J116,0)</f>
        <v>0</v>
      </c>
      <c r="BJ116" s="17" t="s">
        <v>79</v>
      </c>
      <c r="BK116" s="190">
        <f>ROUND(I116*H116,2)</f>
        <v>0</v>
      </c>
      <c r="BL116" s="17" t="s">
        <v>600</v>
      </c>
      <c r="BM116" s="189" t="s">
        <v>627</v>
      </c>
    </row>
    <row r="117" spans="1:65" s="2" customFormat="1" ht="11.25">
      <c r="A117" s="34"/>
      <c r="B117" s="35"/>
      <c r="C117" s="36"/>
      <c r="D117" s="191" t="s">
        <v>136</v>
      </c>
      <c r="E117" s="36"/>
      <c r="F117" s="192" t="s">
        <v>626</v>
      </c>
      <c r="G117" s="36"/>
      <c r="H117" s="36"/>
      <c r="I117" s="193"/>
      <c r="J117" s="36"/>
      <c r="K117" s="36"/>
      <c r="L117" s="39"/>
      <c r="M117" s="194"/>
      <c r="N117" s="195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136</v>
      </c>
      <c r="AU117" s="17" t="s">
        <v>82</v>
      </c>
    </row>
    <row r="118" spans="1:65" s="2" customFormat="1" ht="48.75">
      <c r="A118" s="34"/>
      <c r="B118" s="35"/>
      <c r="C118" s="36"/>
      <c r="D118" s="191" t="s">
        <v>148</v>
      </c>
      <c r="E118" s="36"/>
      <c r="F118" s="209" t="s">
        <v>628</v>
      </c>
      <c r="G118" s="36"/>
      <c r="H118" s="36"/>
      <c r="I118" s="193"/>
      <c r="J118" s="36"/>
      <c r="K118" s="36"/>
      <c r="L118" s="39"/>
      <c r="M118" s="194"/>
      <c r="N118" s="195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148</v>
      </c>
      <c r="AU118" s="17" t="s">
        <v>82</v>
      </c>
    </row>
    <row r="119" spans="1:65" s="2" customFormat="1" ht="16.5" customHeight="1">
      <c r="A119" s="34"/>
      <c r="B119" s="35"/>
      <c r="C119" s="178" t="s">
        <v>8</v>
      </c>
      <c r="D119" s="178" t="s">
        <v>129</v>
      </c>
      <c r="E119" s="179" t="s">
        <v>629</v>
      </c>
      <c r="F119" s="180" t="s">
        <v>630</v>
      </c>
      <c r="G119" s="181" t="s">
        <v>579</v>
      </c>
      <c r="H119" s="182">
        <v>1</v>
      </c>
      <c r="I119" s="183"/>
      <c r="J119" s="184">
        <f>ROUND(I119*H119,2)</f>
        <v>0</v>
      </c>
      <c r="K119" s="180" t="s">
        <v>19</v>
      </c>
      <c r="L119" s="39"/>
      <c r="M119" s="185" t="s">
        <v>19</v>
      </c>
      <c r="N119" s="186" t="s">
        <v>42</v>
      </c>
      <c r="O119" s="64"/>
      <c r="P119" s="187">
        <f>O119*H119</f>
        <v>0</v>
      </c>
      <c r="Q119" s="187">
        <v>0</v>
      </c>
      <c r="R119" s="187">
        <f>Q119*H119</f>
        <v>0</v>
      </c>
      <c r="S119" s="187">
        <v>0</v>
      </c>
      <c r="T119" s="188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9" t="s">
        <v>580</v>
      </c>
      <c r="AT119" s="189" t="s">
        <v>129</v>
      </c>
      <c r="AU119" s="189" t="s">
        <v>82</v>
      </c>
      <c r="AY119" s="17" t="s">
        <v>127</v>
      </c>
      <c r="BE119" s="190">
        <f>IF(N119="základní",J119,0)</f>
        <v>0</v>
      </c>
      <c r="BF119" s="190">
        <f>IF(N119="snížená",J119,0)</f>
        <v>0</v>
      </c>
      <c r="BG119" s="190">
        <f>IF(N119="zákl. přenesená",J119,0)</f>
        <v>0</v>
      </c>
      <c r="BH119" s="190">
        <f>IF(N119="sníž. přenesená",J119,0)</f>
        <v>0</v>
      </c>
      <c r="BI119" s="190">
        <f>IF(N119="nulová",J119,0)</f>
        <v>0</v>
      </c>
      <c r="BJ119" s="17" t="s">
        <v>79</v>
      </c>
      <c r="BK119" s="190">
        <f>ROUND(I119*H119,2)</f>
        <v>0</v>
      </c>
      <c r="BL119" s="17" t="s">
        <v>580</v>
      </c>
      <c r="BM119" s="189" t="s">
        <v>631</v>
      </c>
    </row>
    <row r="120" spans="1:65" s="2" customFormat="1" ht="11.25">
      <c r="A120" s="34"/>
      <c r="B120" s="35"/>
      <c r="C120" s="36"/>
      <c r="D120" s="191" t="s">
        <v>136</v>
      </c>
      <c r="E120" s="36"/>
      <c r="F120" s="192" t="s">
        <v>630</v>
      </c>
      <c r="G120" s="36"/>
      <c r="H120" s="36"/>
      <c r="I120" s="193"/>
      <c r="J120" s="36"/>
      <c r="K120" s="36"/>
      <c r="L120" s="39"/>
      <c r="M120" s="194"/>
      <c r="N120" s="195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136</v>
      </c>
      <c r="AU120" s="17" t="s">
        <v>82</v>
      </c>
    </row>
    <row r="121" spans="1:65" s="2" customFormat="1" ht="19.5">
      <c r="A121" s="34"/>
      <c r="B121" s="35"/>
      <c r="C121" s="36"/>
      <c r="D121" s="191" t="s">
        <v>148</v>
      </c>
      <c r="E121" s="36"/>
      <c r="F121" s="209" t="s">
        <v>632</v>
      </c>
      <c r="G121" s="36"/>
      <c r="H121" s="36"/>
      <c r="I121" s="193"/>
      <c r="J121" s="36"/>
      <c r="K121" s="36"/>
      <c r="L121" s="39"/>
      <c r="M121" s="194"/>
      <c r="N121" s="195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148</v>
      </c>
      <c r="AU121" s="17" t="s">
        <v>82</v>
      </c>
    </row>
    <row r="122" spans="1:65" s="2" customFormat="1" ht="16.5" customHeight="1">
      <c r="A122" s="34"/>
      <c r="B122" s="35"/>
      <c r="C122" s="178" t="s">
        <v>227</v>
      </c>
      <c r="D122" s="178" t="s">
        <v>129</v>
      </c>
      <c r="E122" s="179" t="s">
        <v>633</v>
      </c>
      <c r="F122" s="180" t="s">
        <v>634</v>
      </c>
      <c r="G122" s="181" t="s">
        <v>579</v>
      </c>
      <c r="H122" s="182">
        <v>1</v>
      </c>
      <c r="I122" s="183"/>
      <c r="J122" s="184">
        <f>ROUND(I122*H122,2)</f>
        <v>0</v>
      </c>
      <c r="K122" s="180" t="s">
        <v>19</v>
      </c>
      <c r="L122" s="39"/>
      <c r="M122" s="185" t="s">
        <v>19</v>
      </c>
      <c r="N122" s="186" t="s">
        <v>42</v>
      </c>
      <c r="O122" s="64"/>
      <c r="P122" s="187">
        <f>O122*H122</f>
        <v>0</v>
      </c>
      <c r="Q122" s="187">
        <v>0</v>
      </c>
      <c r="R122" s="187">
        <f>Q122*H122</f>
        <v>0</v>
      </c>
      <c r="S122" s="187">
        <v>0</v>
      </c>
      <c r="T122" s="18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9" t="s">
        <v>600</v>
      </c>
      <c r="AT122" s="189" t="s">
        <v>129</v>
      </c>
      <c r="AU122" s="189" t="s">
        <v>82</v>
      </c>
      <c r="AY122" s="17" t="s">
        <v>127</v>
      </c>
      <c r="BE122" s="190">
        <f>IF(N122="základní",J122,0)</f>
        <v>0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17" t="s">
        <v>79</v>
      </c>
      <c r="BK122" s="190">
        <f>ROUND(I122*H122,2)</f>
        <v>0</v>
      </c>
      <c r="BL122" s="17" t="s">
        <v>600</v>
      </c>
      <c r="BM122" s="189" t="s">
        <v>635</v>
      </c>
    </row>
    <row r="123" spans="1:65" s="2" customFormat="1" ht="11.25">
      <c r="A123" s="34"/>
      <c r="B123" s="35"/>
      <c r="C123" s="36"/>
      <c r="D123" s="191" t="s">
        <v>136</v>
      </c>
      <c r="E123" s="36"/>
      <c r="F123" s="192" t="s">
        <v>634</v>
      </c>
      <c r="G123" s="36"/>
      <c r="H123" s="36"/>
      <c r="I123" s="193"/>
      <c r="J123" s="36"/>
      <c r="K123" s="36"/>
      <c r="L123" s="39"/>
      <c r="M123" s="194"/>
      <c r="N123" s="195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136</v>
      </c>
      <c r="AU123" s="17" t="s">
        <v>82</v>
      </c>
    </row>
    <row r="124" spans="1:65" s="2" customFormat="1" ht="39">
      <c r="A124" s="34"/>
      <c r="B124" s="35"/>
      <c r="C124" s="36"/>
      <c r="D124" s="191" t="s">
        <v>148</v>
      </c>
      <c r="E124" s="36"/>
      <c r="F124" s="209" t="s">
        <v>636</v>
      </c>
      <c r="G124" s="36"/>
      <c r="H124" s="36"/>
      <c r="I124" s="193"/>
      <c r="J124" s="36"/>
      <c r="K124" s="36"/>
      <c r="L124" s="39"/>
      <c r="M124" s="194"/>
      <c r="N124" s="195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148</v>
      </c>
      <c r="AU124" s="17" t="s">
        <v>82</v>
      </c>
    </row>
    <row r="125" spans="1:65" s="2" customFormat="1" ht="24.2" customHeight="1">
      <c r="A125" s="34"/>
      <c r="B125" s="35"/>
      <c r="C125" s="178" t="s">
        <v>233</v>
      </c>
      <c r="D125" s="178" t="s">
        <v>129</v>
      </c>
      <c r="E125" s="179" t="s">
        <v>637</v>
      </c>
      <c r="F125" s="180" t="s">
        <v>638</v>
      </c>
      <c r="G125" s="181" t="s">
        <v>579</v>
      </c>
      <c r="H125" s="182">
        <v>1</v>
      </c>
      <c r="I125" s="183"/>
      <c r="J125" s="184">
        <f>ROUND(I125*H125,2)</f>
        <v>0</v>
      </c>
      <c r="K125" s="180" t="s">
        <v>19</v>
      </c>
      <c r="L125" s="39"/>
      <c r="M125" s="185" t="s">
        <v>19</v>
      </c>
      <c r="N125" s="186" t="s">
        <v>42</v>
      </c>
      <c r="O125" s="64"/>
      <c r="P125" s="187">
        <f>O125*H125</f>
        <v>0</v>
      </c>
      <c r="Q125" s="187">
        <v>0</v>
      </c>
      <c r="R125" s="187">
        <f>Q125*H125</f>
        <v>0</v>
      </c>
      <c r="S125" s="187">
        <v>0</v>
      </c>
      <c r="T125" s="18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9" t="s">
        <v>600</v>
      </c>
      <c r="AT125" s="189" t="s">
        <v>129</v>
      </c>
      <c r="AU125" s="189" t="s">
        <v>82</v>
      </c>
      <c r="AY125" s="17" t="s">
        <v>127</v>
      </c>
      <c r="BE125" s="190">
        <f>IF(N125="základní",J125,0)</f>
        <v>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17" t="s">
        <v>79</v>
      </c>
      <c r="BK125" s="190">
        <f>ROUND(I125*H125,2)</f>
        <v>0</v>
      </c>
      <c r="BL125" s="17" t="s">
        <v>600</v>
      </c>
      <c r="BM125" s="189" t="s">
        <v>639</v>
      </c>
    </row>
    <row r="126" spans="1:65" s="2" customFormat="1" ht="11.25">
      <c r="A126" s="34"/>
      <c r="B126" s="35"/>
      <c r="C126" s="36"/>
      <c r="D126" s="191" t="s">
        <v>136</v>
      </c>
      <c r="E126" s="36"/>
      <c r="F126" s="192" t="s">
        <v>638</v>
      </c>
      <c r="G126" s="36"/>
      <c r="H126" s="36"/>
      <c r="I126" s="193"/>
      <c r="J126" s="36"/>
      <c r="K126" s="36"/>
      <c r="L126" s="39"/>
      <c r="M126" s="220"/>
      <c r="N126" s="221"/>
      <c r="O126" s="222"/>
      <c r="P126" s="222"/>
      <c r="Q126" s="222"/>
      <c r="R126" s="222"/>
      <c r="S126" s="222"/>
      <c r="T126" s="223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136</v>
      </c>
      <c r="AU126" s="17" t="s">
        <v>82</v>
      </c>
    </row>
    <row r="127" spans="1:65" s="2" customFormat="1" ht="6.95" customHeight="1">
      <c r="A127" s="34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39"/>
      <c r="M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</sheetData>
  <sheetProtection algorithmName="SHA-512" hashValue="/AAxkGFqYKASOHVk5yqKHf8geld5WTJkBx9HLmZBA9ZNflkn9t68lhs6IzIzYd7+hKwiKYgBDeKeQMZ/IDubsQ==" saltValue="JJ0C8ATo0AdvNav48Q3m5TBN++lUIMMdsBV7lEP51U+9xGEB0ytcX/miouuYUHAd9231Ng8+FXk9LE5d3GXQvA==" spinCount="100000" sheet="1" objects="1" scenarios="1" formatColumns="0" formatRows="0" autoFilter="0"/>
  <autoFilter ref="C81:K126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224" customWidth="1"/>
    <col min="2" max="2" width="1.6640625" style="224" customWidth="1"/>
    <col min="3" max="4" width="5" style="224" customWidth="1"/>
    <col min="5" max="5" width="11.6640625" style="224" customWidth="1"/>
    <col min="6" max="6" width="9.1640625" style="224" customWidth="1"/>
    <col min="7" max="7" width="5" style="224" customWidth="1"/>
    <col min="8" max="8" width="77.83203125" style="224" customWidth="1"/>
    <col min="9" max="10" width="20" style="224" customWidth="1"/>
    <col min="11" max="11" width="1.6640625" style="224" customWidth="1"/>
  </cols>
  <sheetData>
    <row r="1" spans="2:11" s="1" customFormat="1" ht="37.5" customHeight="1"/>
    <row r="2" spans="2:11" s="1" customFormat="1" ht="7.5" customHeight="1">
      <c r="B2" s="225"/>
      <c r="C2" s="226"/>
      <c r="D2" s="226"/>
      <c r="E2" s="226"/>
      <c r="F2" s="226"/>
      <c r="G2" s="226"/>
      <c r="H2" s="226"/>
      <c r="I2" s="226"/>
      <c r="J2" s="226"/>
      <c r="K2" s="227"/>
    </row>
    <row r="3" spans="2:11" s="14" customFormat="1" ht="45" customHeight="1">
      <c r="B3" s="228"/>
      <c r="C3" s="367" t="s">
        <v>640</v>
      </c>
      <c r="D3" s="367"/>
      <c r="E3" s="367"/>
      <c r="F3" s="367"/>
      <c r="G3" s="367"/>
      <c r="H3" s="367"/>
      <c r="I3" s="367"/>
      <c r="J3" s="367"/>
      <c r="K3" s="229"/>
    </row>
    <row r="4" spans="2:11" s="1" customFormat="1" ht="25.5" customHeight="1">
      <c r="B4" s="230"/>
      <c r="C4" s="366" t="s">
        <v>641</v>
      </c>
      <c r="D4" s="366"/>
      <c r="E4" s="366"/>
      <c r="F4" s="366"/>
      <c r="G4" s="366"/>
      <c r="H4" s="366"/>
      <c r="I4" s="366"/>
      <c r="J4" s="366"/>
      <c r="K4" s="231"/>
    </row>
    <row r="5" spans="2:11" s="1" customFormat="1" ht="5.25" customHeight="1">
      <c r="B5" s="230"/>
      <c r="C5" s="232"/>
      <c r="D5" s="232"/>
      <c r="E5" s="232"/>
      <c r="F5" s="232"/>
      <c r="G5" s="232"/>
      <c r="H5" s="232"/>
      <c r="I5" s="232"/>
      <c r="J5" s="232"/>
      <c r="K5" s="231"/>
    </row>
    <row r="6" spans="2:11" s="1" customFormat="1" ht="15" customHeight="1">
      <c r="B6" s="230"/>
      <c r="C6" s="365" t="s">
        <v>642</v>
      </c>
      <c r="D6" s="365"/>
      <c r="E6" s="365"/>
      <c r="F6" s="365"/>
      <c r="G6" s="365"/>
      <c r="H6" s="365"/>
      <c r="I6" s="365"/>
      <c r="J6" s="365"/>
      <c r="K6" s="231"/>
    </row>
    <row r="7" spans="2:11" s="1" customFormat="1" ht="15" customHeight="1">
      <c r="B7" s="234"/>
      <c r="C7" s="365" t="s">
        <v>643</v>
      </c>
      <c r="D7" s="365"/>
      <c r="E7" s="365"/>
      <c r="F7" s="365"/>
      <c r="G7" s="365"/>
      <c r="H7" s="365"/>
      <c r="I7" s="365"/>
      <c r="J7" s="365"/>
      <c r="K7" s="231"/>
    </row>
    <row r="8" spans="2:11" s="1" customFormat="1" ht="12.75" customHeight="1">
      <c r="B8" s="234"/>
      <c r="C8" s="233"/>
      <c r="D8" s="233"/>
      <c r="E8" s="233"/>
      <c r="F8" s="233"/>
      <c r="G8" s="233"/>
      <c r="H8" s="233"/>
      <c r="I8" s="233"/>
      <c r="J8" s="233"/>
      <c r="K8" s="231"/>
    </row>
    <row r="9" spans="2:11" s="1" customFormat="1" ht="15" customHeight="1">
      <c r="B9" s="234"/>
      <c r="C9" s="365" t="s">
        <v>644</v>
      </c>
      <c r="D9" s="365"/>
      <c r="E9" s="365"/>
      <c r="F9" s="365"/>
      <c r="G9" s="365"/>
      <c r="H9" s="365"/>
      <c r="I9" s="365"/>
      <c r="J9" s="365"/>
      <c r="K9" s="231"/>
    </row>
    <row r="10" spans="2:11" s="1" customFormat="1" ht="15" customHeight="1">
      <c r="B10" s="234"/>
      <c r="C10" s="233"/>
      <c r="D10" s="365" t="s">
        <v>645</v>
      </c>
      <c r="E10" s="365"/>
      <c r="F10" s="365"/>
      <c r="G10" s="365"/>
      <c r="H10" s="365"/>
      <c r="I10" s="365"/>
      <c r="J10" s="365"/>
      <c r="K10" s="231"/>
    </row>
    <row r="11" spans="2:11" s="1" customFormat="1" ht="15" customHeight="1">
      <c r="B11" s="234"/>
      <c r="C11" s="235"/>
      <c r="D11" s="365" t="s">
        <v>646</v>
      </c>
      <c r="E11" s="365"/>
      <c r="F11" s="365"/>
      <c r="G11" s="365"/>
      <c r="H11" s="365"/>
      <c r="I11" s="365"/>
      <c r="J11" s="365"/>
      <c r="K11" s="231"/>
    </row>
    <row r="12" spans="2:11" s="1" customFormat="1" ht="15" customHeight="1">
      <c r="B12" s="234"/>
      <c r="C12" s="235"/>
      <c r="D12" s="233"/>
      <c r="E12" s="233"/>
      <c r="F12" s="233"/>
      <c r="G12" s="233"/>
      <c r="H12" s="233"/>
      <c r="I12" s="233"/>
      <c r="J12" s="233"/>
      <c r="K12" s="231"/>
    </row>
    <row r="13" spans="2:11" s="1" customFormat="1" ht="15" customHeight="1">
      <c r="B13" s="234"/>
      <c r="C13" s="235"/>
      <c r="D13" s="236" t="s">
        <v>647</v>
      </c>
      <c r="E13" s="233"/>
      <c r="F13" s="233"/>
      <c r="G13" s="233"/>
      <c r="H13" s="233"/>
      <c r="I13" s="233"/>
      <c r="J13" s="233"/>
      <c r="K13" s="231"/>
    </row>
    <row r="14" spans="2:11" s="1" customFormat="1" ht="12.75" customHeight="1">
      <c r="B14" s="234"/>
      <c r="C14" s="235"/>
      <c r="D14" s="235"/>
      <c r="E14" s="235"/>
      <c r="F14" s="235"/>
      <c r="G14" s="235"/>
      <c r="H14" s="235"/>
      <c r="I14" s="235"/>
      <c r="J14" s="235"/>
      <c r="K14" s="231"/>
    </row>
    <row r="15" spans="2:11" s="1" customFormat="1" ht="15" customHeight="1">
      <c r="B15" s="234"/>
      <c r="C15" s="235"/>
      <c r="D15" s="365" t="s">
        <v>648</v>
      </c>
      <c r="E15" s="365"/>
      <c r="F15" s="365"/>
      <c r="G15" s="365"/>
      <c r="H15" s="365"/>
      <c r="I15" s="365"/>
      <c r="J15" s="365"/>
      <c r="K15" s="231"/>
    </row>
    <row r="16" spans="2:11" s="1" customFormat="1" ht="15" customHeight="1">
      <c r="B16" s="234"/>
      <c r="C16" s="235"/>
      <c r="D16" s="365" t="s">
        <v>649</v>
      </c>
      <c r="E16" s="365"/>
      <c r="F16" s="365"/>
      <c r="G16" s="365"/>
      <c r="H16" s="365"/>
      <c r="I16" s="365"/>
      <c r="J16" s="365"/>
      <c r="K16" s="231"/>
    </row>
    <row r="17" spans="2:11" s="1" customFormat="1" ht="15" customHeight="1">
      <c r="B17" s="234"/>
      <c r="C17" s="235"/>
      <c r="D17" s="365" t="s">
        <v>650</v>
      </c>
      <c r="E17" s="365"/>
      <c r="F17" s="365"/>
      <c r="G17" s="365"/>
      <c r="H17" s="365"/>
      <c r="I17" s="365"/>
      <c r="J17" s="365"/>
      <c r="K17" s="231"/>
    </row>
    <row r="18" spans="2:11" s="1" customFormat="1" ht="15" customHeight="1">
      <c r="B18" s="234"/>
      <c r="C18" s="235"/>
      <c r="D18" s="235"/>
      <c r="E18" s="237" t="s">
        <v>78</v>
      </c>
      <c r="F18" s="365" t="s">
        <v>651</v>
      </c>
      <c r="G18" s="365"/>
      <c r="H18" s="365"/>
      <c r="I18" s="365"/>
      <c r="J18" s="365"/>
      <c r="K18" s="231"/>
    </row>
    <row r="19" spans="2:11" s="1" customFormat="1" ht="15" customHeight="1">
      <c r="B19" s="234"/>
      <c r="C19" s="235"/>
      <c r="D19" s="235"/>
      <c r="E19" s="237" t="s">
        <v>652</v>
      </c>
      <c r="F19" s="365" t="s">
        <v>653</v>
      </c>
      <c r="G19" s="365"/>
      <c r="H19" s="365"/>
      <c r="I19" s="365"/>
      <c r="J19" s="365"/>
      <c r="K19" s="231"/>
    </row>
    <row r="20" spans="2:11" s="1" customFormat="1" ht="15" customHeight="1">
      <c r="B20" s="234"/>
      <c r="C20" s="235"/>
      <c r="D20" s="235"/>
      <c r="E20" s="237" t="s">
        <v>654</v>
      </c>
      <c r="F20" s="365" t="s">
        <v>655</v>
      </c>
      <c r="G20" s="365"/>
      <c r="H20" s="365"/>
      <c r="I20" s="365"/>
      <c r="J20" s="365"/>
      <c r="K20" s="231"/>
    </row>
    <row r="21" spans="2:11" s="1" customFormat="1" ht="15" customHeight="1">
      <c r="B21" s="234"/>
      <c r="C21" s="235"/>
      <c r="D21" s="235"/>
      <c r="E21" s="237" t="s">
        <v>94</v>
      </c>
      <c r="F21" s="365" t="s">
        <v>95</v>
      </c>
      <c r="G21" s="365"/>
      <c r="H21" s="365"/>
      <c r="I21" s="365"/>
      <c r="J21" s="365"/>
      <c r="K21" s="231"/>
    </row>
    <row r="22" spans="2:11" s="1" customFormat="1" ht="15" customHeight="1">
      <c r="B22" s="234"/>
      <c r="C22" s="235"/>
      <c r="D22" s="235"/>
      <c r="E22" s="237" t="s">
        <v>656</v>
      </c>
      <c r="F22" s="365" t="s">
        <v>657</v>
      </c>
      <c r="G22" s="365"/>
      <c r="H22" s="365"/>
      <c r="I22" s="365"/>
      <c r="J22" s="365"/>
      <c r="K22" s="231"/>
    </row>
    <row r="23" spans="2:11" s="1" customFormat="1" ht="15" customHeight="1">
      <c r="B23" s="234"/>
      <c r="C23" s="235"/>
      <c r="D23" s="235"/>
      <c r="E23" s="237" t="s">
        <v>89</v>
      </c>
      <c r="F23" s="365" t="s">
        <v>658</v>
      </c>
      <c r="G23" s="365"/>
      <c r="H23" s="365"/>
      <c r="I23" s="365"/>
      <c r="J23" s="365"/>
      <c r="K23" s="231"/>
    </row>
    <row r="24" spans="2:11" s="1" customFormat="1" ht="12.75" customHeight="1">
      <c r="B24" s="234"/>
      <c r="C24" s="235"/>
      <c r="D24" s="235"/>
      <c r="E24" s="235"/>
      <c r="F24" s="235"/>
      <c r="G24" s="235"/>
      <c r="H24" s="235"/>
      <c r="I24" s="235"/>
      <c r="J24" s="235"/>
      <c r="K24" s="231"/>
    </row>
    <row r="25" spans="2:11" s="1" customFormat="1" ht="15" customHeight="1">
      <c r="B25" s="234"/>
      <c r="C25" s="365" t="s">
        <v>659</v>
      </c>
      <c r="D25" s="365"/>
      <c r="E25" s="365"/>
      <c r="F25" s="365"/>
      <c r="G25" s="365"/>
      <c r="H25" s="365"/>
      <c r="I25" s="365"/>
      <c r="J25" s="365"/>
      <c r="K25" s="231"/>
    </row>
    <row r="26" spans="2:11" s="1" customFormat="1" ht="15" customHeight="1">
      <c r="B26" s="234"/>
      <c r="C26" s="365" t="s">
        <v>660</v>
      </c>
      <c r="D26" s="365"/>
      <c r="E26" s="365"/>
      <c r="F26" s="365"/>
      <c r="G26" s="365"/>
      <c r="H26" s="365"/>
      <c r="I26" s="365"/>
      <c r="J26" s="365"/>
      <c r="K26" s="231"/>
    </row>
    <row r="27" spans="2:11" s="1" customFormat="1" ht="15" customHeight="1">
      <c r="B27" s="234"/>
      <c r="C27" s="233"/>
      <c r="D27" s="365" t="s">
        <v>661</v>
      </c>
      <c r="E27" s="365"/>
      <c r="F27" s="365"/>
      <c r="G27" s="365"/>
      <c r="H27" s="365"/>
      <c r="I27" s="365"/>
      <c r="J27" s="365"/>
      <c r="K27" s="231"/>
    </row>
    <row r="28" spans="2:11" s="1" customFormat="1" ht="15" customHeight="1">
      <c r="B28" s="234"/>
      <c r="C28" s="235"/>
      <c r="D28" s="365" t="s">
        <v>662</v>
      </c>
      <c r="E28" s="365"/>
      <c r="F28" s="365"/>
      <c r="G28" s="365"/>
      <c r="H28" s="365"/>
      <c r="I28" s="365"/>
      <c r="J28" s="365"/>
      <c r="K28" s="231"/>
    </row>
    <row r="29" spans="2:11" s="1" customFormat="1" ht="12.75" customHeight="1">
      <c r="B29" s="234"/>
      <c r="C29" s="235"/>
      <c r="D29" s="235"/>
      <c r="E29" s="235"/>
      <c r="F29" s="235"/>
      <c r="G29" s="235"/>
      <c r="H29" s="235"/>
      <c r="I29" s="235"/>
      <c r="J29" s="235"/>
      <c r="K29" s="231"/>
    </row>
    <row r="30" spans="2:11" s="1" customFormat="1" ht="15" customHeight="1">
      <c r="B30" s="234"/>
      <c r="C30" s="235"/>
      <c r="D30" s="365" t="s">
        <v>663</v>
      </c>
      <c r="E30" s="365"/>
      <c r="F30" s="365"/>
      <c r="G30" s="365"/>
      <c r="H30" s="365"/>
      <c r="I30" s="365"/>
      <c r="J30" s="365"/>
      <c r="K30" s="231"/>
    </row>
    <row r="31" spans="2:11" s="1" customFormat="1" ht="15" customHeight="1">
      <c r="B31" s="234"/>
      <c r="C31" s="235"/>
      <c r="D31" s="365" t="s">
        <v>664</v>
      </c>
      <c r="E31" s="365"/>
      <c r="F31" s="365"/>
      <c r="G31" s="365"/>
      <c r="H31" s="365"/>
      <c r="I31" s="365"/>
      <c r="J31" s="365"/>
      <c r="K31" s="231"/>
    </row>
    <row r="32" spans="2:11" s="1" customFormat="1" ht="12.75" customHeight="1">
      <c r="B32" s="234"/>
      <c r="C32" s="235"/>
      <c r="D32" s="235"/>
      <c r="E32" s="235"/>
      <c r="F32" s="235"/>
      <c r="G32" s="235"/>
      <c r="H32" s="235"/>
      <c r="I32" s="235"/>
      <c r="J32" s="235"/>
      <c r="K32" s="231"/>
    </row>
    <row r="33" spans="2:11" s="1" customFormat="1" ht="15" customHeight="1">
      <c r="B33" s="234"/>
      <c r="C33" s="235"/>
      <c r="D33" s="365" t="s">
        <v>665</v>
      </c>
      <c r="E33" s="365"/>
      <c r="F33" s="365"/>
      <c r="G33" s="365"/>
      <c r="H33" s="365"/>
      <c r="I33" s="365"/>
      <c r="J33" s="365"/>
      <c r="K33" s="231"/>
    </row>
    <row r="34" spans="2:11" s="1" customFormat="1" ht="15" customHeight="1">
      <c r="B34" s="234"/>
      <c r="C34" s="235"/>
      <c r="D34" s="365" t="s">
        <v>666</v>
      </c>
      <c r="E34" s="365"/>
      <c r="F34" s="365"/>
      <c r="G34" s="365"/>
      <c r="H34" s="365"/>
      <c r="I34" s="365"/>
      <c r="J34" s="365"/>
      <c r="K34" s="231"/>
    </row>
    <row r="35" spans="2:11" s="1" customFormat="1" ht="15" customHeight="1">
      <c r="B35" s="234"/>
      <c r="C35" s="235"/>
      <c r="D35" s="365" t="s">
        <v>667</v>
      </c>
      <c r="E35" s="365"/>
      <c r="F35" s="365"/>
      <c r="G35" s="365"/>
      <c r="H35" s="365"/>
      <c r="I35" s="365"/>
      <c r="J35" s="365"/>
      <c r="K35" s="231"/>
    </row>
    <row r="36" spans="2:11" s="1" customFormat="1" ht="15" customHeight="1">
      <c r="B36" s="234"/>
      <c r="C36" s="235"/>
      <c r="D36" s="233"/>
      <c r="E36" s="236" t="s">
        <v>113</v>
      </c>
      <c r="F36" s="233"/>
      <c r="G36" s="365" t="s">
        <v>668</v>
      </c>
      <c r="H36" s="365"/>
      <c r="I36" s="365"/>
      <c r="J36" s="365"/>
      <c r="K36" s="231"/>
    </row>
    <row r="37" spans="2:11" s="1" customFormat="1" ht="30.75" customHeight="1">
      <c r="B37" s="234"/>
      <c r="C37" s="235"/>
      <c r="D37" s="233"/>
      <c r="E37" s="236" t="s">
        <v>669</v>
      </c>
      <c r="F37" s="233"/>
      <c r="G37" s="365" t="s">
        <v>670</v>
      </c>
      <c r="H37" s="365"/>
      <c r="I37" s="365"/>
      <c r="J37" s="365"/>
      <c r="K37" s="231"/>
    </row>
    <row r="38" spans="2:11" s="1" customFormat="1" ht="15" customHeight="1">
      <c r="B38" s="234"/>
      <c r="C38" s="235"/>
      <c r="D38" s="233"/>
      <c r="E38" s="236" t="s">
        <v>52</v>
      </c>
      <c r="F38" s="233"/>
      <c r="G38" s="365" t="s">
        <v>671</v>
      </c>
      <c r="H38" s="365"/>
      <c r="I38" s="365"/>
      <c r="J38" s="365"/>
      <c r="K38" s="231"/>
    </row>
    <row r="39" spans="2:11" s="1" customFormat="1" ht="15" customHeight="1">
      <c r="B39" s="234"/>
      <c r="C39" s="235"/>
      <c r="D39" s="233"/>
      <c r="E39" s="236" t="s">
        <v>53</v>
      </c>
      <c r="F39" s="233"/>
      <c r="G39" s="365" t="s">
        <v>672</v>
      </c>
      <c r="H39" s="365"/>
      <c r="I39" s="365"/>
      <c r="J39" s="365"/>
      <c r="K39" s="231"/>
    </row>
    <row r="40" spans="2:11" s="1" customFormat="1" ht="15" customHeight="1">
      <c r="B40" s="234"/>
      <c r="C40" s="235"/>
      <c r="D40" s="233"/>
      <c r="E40" s="236" t="s">
        <v>114</v>
      </c>
      <c r="F40" s="233"/>
      <c r="G40" s="365" t="s">
        <v>673</v>
      </c>
      <c r="H40" s="365"/>
      <c r="I40" s="365"/>
      <c r="J40" s="365"/>
      <c r="K40" s="231"/>
    </row>
    <row r="41" spans="2:11" s="1" customFormat="1" ht="15" customHeight="1">
      <c r="B41" s="234"/>
      <c r="C41" s="235"/>
      <c r="D41" s="233"/>
      <c r="E41" s="236" t="s">
        <v>115</v>
      </c>
      <c r="F41" s="233"/>
      <c r="G41" s="365" t="s">
        <v>674</v>
      </c>
      <c r="H41" s="365"/>
      <c r="I41" s="365"/>
      <c r="J41" s="365"/>
      <c r="K41" s="231"/>
    </row>
    <row r="42" spans="2:11" s="1" customFormat="1" ht="15" customHeight="1">
      <c r="B42" s="234"/>
      <c r="C42" s="235"/>
      <c r="D42" s="233"/>
      <c r="E42" s="236" t="s">
        <v>675</v>
      </c>
      <c r="F42" s="233"/>
      <c r="G42" s="365" t="s">
        <v>676</v>
      </c>
      <c r="H42" s="365"/>
      <c r="I42" s="365"/>
      <c r="J42" s="365"/>
      <c r="K42" s="231"/>
    </row>
    <row r="43" spans="2:11" s="1" customFormat="1" ht="15" customHeight="1">
      <c r="B43" s="234"/>
      <c r="C43" s="235"/>
      <c r="D43" s="233"/>
      <c r="E43" s="236"/>
      <c r="F43" s="233"/>
      <c r="G43" s="365" t="s">
        <v>677</v>
      </c>
      <c r="H43" s="365"/>
      <c r="I43" s="365"/>
      <c r="J43" s="365"/>
      <c r="K43" s="231"/>
    </row>
    <row r="44" spans="2:11" s="1" customFormat="1" ht="15" customHeight="1">
      <c r="B44" s="234"/>
      <c r="C44" s="235"/>
      <c r="D44" s="233"/>
      <c r="E44" s="236" t="s">
        <v>678</v>
      </c>
      <c r="F44" s="233"/>
      <c r="G44" s="365" t="s">
        <v>679</v>
      </c>
      <c r="H44" s="365"/>
      <c r="I44" s="365"/>
      <c r="J44" s="365"/>
      <c r="K44" s="231"/>
    </row>
    <row r="45" spans="2:11" s="1" customFormat="1" ht="15" customHeight="1">
      <c r="B45" s="234"/>
      <c r="C45" s="235"/>
      <c r="D45" s="233"/>
      <c r="E45" s="236" t="s">
        <v>117</v>
      </c>
      <c r="F45" s="233"/>
      <c r="G45" s="365" t="s">
        <v>680</v>
      </c>
      <c r="H45" s="365"/>
      <c r="I45" s="365"/>
      <c r="J45" s="365"/>
      <c r="K45" s="231"/>
    </row>
    <row r="46" spans="2:11" s="1" customFormat="1" ht="12.75" customHeight="1">
      <c r="B46" s="234"/>
      <c r="C46" s="235"/>
      <c r="D46" s="233"/>
      <c r="E46" s="233"/>
      <c r="F46" s="233"/>
      <c r="G46" s="233"/>
      <c r="H46" s="233"/>
      <c r="I46" s="233"/>
      <c r="J46" s="233"/>
      <c r="K46" s="231"/>
    </row>
    <row r="47" spans="2:11" s="1" customFormat="1" ht="15" customHeight="1">
      <c r="B47" s="234"/>
      <c r="C47" s="235"/>
      <c r="D47" s="365" t="s">
        <v>681</v>
      </c>
      <c r="E47" s="365"/>
      <c r="F47" s="365"/>
      <c r="G47" s="365"/>
      <c r="H47" s="365"/>
      <c r="I47" s="365"/>
      <c r="J47" s="365"/>
      <c r="K47" s="231"/>
    </row>
    <row r="48" spans="2:11" s="1" customFormat="1" ht="15" customHeight="1">
      <c r="B48" s="234"/>
      <c r="C48" s="235"/>
      <c r="D48" s="235"/>
      <c r="E48" s="365" t="s">
        <v>682</v>
      </c>
      <c r="F48" s="365"/>
      <c r="G48" s="365"/>
      <c r="H48" s="365"/>
      <c r="I48" s="365"/>
      <c r="J48" s="365"/>
      <c r="K48" s="231"/>
    </row>
    <row r="49" spans="2:11" s="1" customFormat="1" ht="15" customHeight="1">
      <c r="B49" s="234"/>
      <c r="C49" s="235"/>
      <c r="D49" s="235"/>
      <c r="E49" s="365" t="s">
        <v>683</v>
      </c>
      <c r="F49" s="365"/>
      <c r="G49" s="365"/>
      <c r="H49" s="365"/>
      <c r="I49" s="365"/>
      <c r="J49" s="365"/>
      <c r="K49" s="231"/>
    </row>
    <row r="50" spans="2:11" s="1" customFormat="1" ht="15" customHeight="1">
      <c r="B50" s="234"/>
      <c r="C50" s="235"/>
      <c r="D50" s="235"/>
      <c r="E50" s="365" t="s">
        <v>684</v>
      </c>
      <c r="F50" s="365"/>
      <c r="G50" s="365"/>
      <c r="H50" s="365"/>
      <c r="I50" s="365"/>
      <c r="J50" s="365"/>
      <c r="K50" s="231"/>
    </row>
    <row r="51" spans="2:11" s="1" customFormat="1" ht="15" customHeight="1">
      <c r="B51" s="234"/>
      <c r="C51" s="235"/>
      <c r="D51" s="365" t="s">
        <v>685</v>
      </c>
      <c r="E51" s="365"/>
      <c r="F51" s="365"/>
      <c r="G51" s="365"/>
      <c r="H51" s="365"/>
      <c r="I51" s="365"/>
      <c r="J51" s="365"/>
      <c r="K51" s="231"/>
    </row>
    <row r="52" spans="2:11" s="1" customFormat="1" ht="25.5" customHeight="1">
      <c r="B52" s="230"/>
      <c r="C52" s="366" t="s">
        <v>686</v>
      </c>
      <c r="D52" s="366"/>
      <c r="E52" s="366"/>
      <c r="F52" s="366"/>
      <c r="G52" s="366"/>
      <c r="H52" s="366"/>
      <c r="I52" s="366"/>
      <c r="J52" s="366"/>
      <c r="K52" s="231"/>
    </row>
    <row r="53" spans="2:11" s="1" customFormat="1" ht="5.25" customHeight="1">
      <c r="B53" s="230"/>
      <c r="C53" s="232"/>
      <c r="D53" s="232"/>
      <c r="E53" s="232"/>
      <c r="F53" s="232"/>
      <c r="G53" s="232"/>
      <c r="H53" s="232"/>
      <c r="I53" s="232"/>
      <c r="J53" s="232"/>
      <c r="K53" s="231"/>
    </row>
    <row r="54" spans="2:11" s="1" customFormat="1" ht="15" customHeight="1">
      <c r="B54" s="230"/>
      <c r="C54" s="365" t="s">
        <v>687</v>
      </c>
      <c r="D54" s="365"/>
      <c r="E54" s="365"/>
      <c r="F54" s="365"/>
      <c r="G54" s="365"/>
      <c r="H54" s="365"/>
      <c r="I54" s="365"/>
      <c r="J54" s="365"/>
      <c r="K54" s="231"/>
    </row>
    <row r="55" spans="2:11" s="1" customFormat="1" ht="15" customHeight="1">
      <c r="B55" s="230"/>
      <c r="C55" s="365" t="s">
        <v>688</v>
      </c>
      <c r="D55" s="365"/>
      <c r="E55" s="365"/>
      <c r="F55" s="365"/>
      <c r="G55" s="365"/>
      <c r="H55" s="365"/>
      <c r="I55" s="365"/>
      <c r="J55" s="365"/>
      <c r="K55" s="231"/>
    </row>
    <row r="56" spans="2:11" s="1" customFormat="1" ht="12.75" customHeight="1">
      <c r="B56" s="230"/>
      <c r="C56" s="233"/>
      <c r="D56" s="233"/>
      <c r="E56" s="233"/>
      <c r="F56" s="233"/>
      <c r="G56" s="233"/>
      <c r="H56" s="233"/>
      <c r="I56" s="233"/>
      <c r="J56" s="233"/>
      <c r="K56" s="231"/>
    </row>
    <row r="57" spans="2:11" s="1" customFormat="1" ht="15" customHeight="1">
      <c r="B57" s="230"/>
      <c r="C57" s="365" t="s">
        <v>689</v>
      </c>
      <c r="D57" s="365"/>
      <c r="E57" s="365"/>
      <c r="F57" s="365"/>
      <c r="G57" s="365"/>
      <c r="H57" s="365"/>
      <c r="I57" s="365"/>
      <c r="J57" s="365"/>
      <c r="K57" s="231"/>
    </row>
    <row r="58" spans="2:11" s="1" customFormat="1" ht="15" customHeight="1">
      <c r="B58" s="230"/>
      <c r="C58" s="235"/>
      <c r="D58" s="365" t="s">
        <v>690</v>
      </c>
      <c r="E58" s="365"/>
      <c r="F58" s="365"/>
      <c r="G58" s="365"/>
      <c r="H58" s="365"/>
      <c r="I58" s="365"/>
      <c r="J58" s="365"/>
      <c r="K58" s="231"/>
    </row>
    <row r="59" spans="2:11" s="1" customFormat="1" ht="15" customHeight="1">
      <c r="B59" s="230"/>
      <c r="C59" s="235"/>
      <c r="D59" s="365" t="s">
        <v>691</v>
      </c>
      <c r="E59" s="365"/>
      <c r="F59" s="365"/>
      <c r="G59" s="365"/>
      <c r="H59" s="365"/>
      <c r="I59" s="365"/>
      <c r="J59" s="365"/>
      <c r="K59" s="231"/>
    </row>
    <row r="60" spans="2:11" s="1" customFormat="1" ht="15" customHeight="1">
      <c r="B60" s="230"/>
      <c r="C60" s="235"/>
      <c r="D60" s="365" t="s">
        <v>692</v>
      </c>
      <c r="E60" s="365"/>
      <c r="F60" s="365"/>
      <c r="G60" s="365"/>
      <c r="H60" s="365"/>
      <c r="I60" s="365"/>
      <c r="J60" s="365"/>
      <c r="K60" s="231"/>
    </row>
    <row r="61" spans="2:11" s="1" customFormat="1" ht="15" customHeight="1">
      <c r="B61" s="230"/>
      <c r="C61" s="235"/>
      <c r="D61" s="365" t="s">
        <v>693</v>
      </c>
      <c r="E61" s="365"/>
      <c r="F61" s="365"/>
      <c r="G61" s="365"/>
      <c r="H61" s="365"/>
      <c r="I61" s="365"/>
      <c r="J61" s="365"/>
      <c r="K61" s="231"/>
    </row>
    <row r="62" spans="2:11" s="1" customFormat="1" ht="15" customHeight="1">
      <c r="B62" s="230"/>
      <c r="C62" s="235"/>
      <c r="D62" s="368" t="s">
        <v>694</v>
      </c>
      <c r="E62" s="368"/>
      <c r="F62" s="368"/>
      <c r="G62" s="368"/>
      <c r="H62" s="368"/>
      <c r="I62" s="368"/>
      <c r="J62" s="368"/>
      <c r="K62" s="231"/>
    </row>
    <row r="63" spans="2:11" s="1" customFormat="1" ht="15" customHeight="1">
      <c r="B63" s="230"/>
      <c r="C63" s="235"/>
      <c r="D63" s="365" t="s">
        <v>695</v>
      </c>
      <c r="E63" s="365"/>
      <c r="F63" s="365"/>
      <c r="G63" s="365"/>
      <c r="H63" s="365"/>
      <c r="I63" s="365"/>
      <c r="J63" s="365"/>
      <c r="K63" s="231"/>
    </row>
    <row r="64" spans="2:11" s="1" customFormat="1" ht="12.75" customHeight="1">
      <c r="B64" s="230"/>
      <c r="C64" s="235"/>
      <c r="D64" s="235"/>
      <c r="E64" s="238"/>
      <c r="F64" s="235"/>
      <c r="G64" s="235"/>
      <c r="H64" s="235"/>
      <c r="I64" s="235"/>
      <c r="J64" s="235"/>
      <c r="K64" s="231"/>
    </row>
    <row r="65" spans="2:11" s="1" customFormat="1" ht="15" customHeight="1">
      <c r="B65" s="230"/>
      <c r="C65" s="235"/>
      <c r="D65" s="365" t="s">
        <v>696</v>
      </c>
      <c r="E65" s="365"/>
      <c r="F65" s="365"/>
      <c r="G65" s="365"/>
      <c r="H65" s="365"/>
      <c r="I65" s="365"/>
      <c r="J65" s="365"/>
      <c r="K65" s="231"/>
    </row>
    <row r="66" spans="2:11" s="1" customFormat="1" ht="15" customHeight="1">
      <c r="B66" s="230"/>
      <c r="C66" s="235"/>
      <c r="D66" s="368" t="s">
        <v>697</v>
      </c>
      <c r="E66" s="368"/>
      <c r="F66" s="368"/>
      <c r="G66" s="368"/>
      <c r="H66" s="368"/>
      <c r="I66" s="368"/>
      <c r="J66" s="368"/>
      <c r="K66" s="231"/>
    </row>
    <row r="67" spans="2:11" s="1" customFormat="1" ht="15" customHeight="1">
      <c r="B67" s="230"/>
      <c r="C67" s="235"/>
      <c r="D67" s="365" t="s">
        <v>698</v>
      </c>
      <c r="E67" s="365"/>
      <c r="F67" s="365"/>
      <c r="G67" s="365"/>
      <c r="H67" s="365"/>
      <c r="I67" s="365"/>
      <c r="J67" s="365"/>
      <c r="K67" s="231"/>
    </row>
    <row r="68" spans="2:11" s="1" customFormat="1" ht="15" customHeight="1">
      <c r="B68" s="230"/>
      <c r="C68" s="235"/>
      <c r="D68" s="365" t="s">
        <v>699</v>
      </c>
      <c r="E68" s="365"/>
      <c r="F68" s="365"/>
      <c r="G68" s="365"/>
      <c r="H68" s="365"/>
      <c r="I68" s="365"/>
      <c r="J68" s="365"/>
      <c r="K68" s="231"/>
    </row>
    <row r="69" spans="2:11" s="1" customFormat="1" ht="15" customHeight="1">
      <c r="B69" s="230"/>
      <c r="C69" s="235"/>
      <c r="D69" s="365" t="s">
        <v>700</v>
      </c>
      <c r="E69" s="365"/>
      <c r="F69" s="365"/>
      <c r="G69" s="365"/>
      <c r="H69" s="365"/>
      <c r="I69" s="365"/>
      <c r="J69" s="365"/>
      <c r="K69" s="231"/>
    </row>
    <row r="70" spans="2:11" s="1" customFormat="1" ht="15" customHeight="1">
      <c r="B70" s="230"/>
      <c r="C70" s="235"/>
      <c r="D70" s="365" t="s">
        <v>701</v>
      </c>
      <c r="E70" s="365"/>
      <c r="F70" s="365"/>
      <c r="G70" s="365"/>
      <c r="H70" s="365"/>
      <c r="I70" s="365"/>
      <c r="J70" s="365"/>
      <c r="K70" s="231"/>
    </row>
    <row r="71" spans="2:11" s="1" customFormat="1" ht="12.75" customHeight="1">
      <c r="B71" s="239"/>
      <c r="C71" s="240"/>
      <c r="D71" s="240"/>
      <c r="E71" s="240"/>
      <c r="F71" s="240"/>
      <c r="G71" s="240"/>
      <c r="H71" s="240"/>
      <c r="I71" s="240"/>
      <c r="J71" s="240"/>
      <c r="K71" s="241"/>
    </row>
    <row r="72" spans="2:11" s="1" customFormat="1" ht="18.75" customHeight="1">
      <c r="B72" s="242"/>
      <c r="C72" s="242"/>
      <c r="D72" s="242"/>
      <c r="E72" s="242"/>
      <c r="F72" s="242"/>
      <c r="G72" s="242"/>
      <c r="H72" s="242"/>
      <c r="I72" s="242"/>
      <c r="J72" s="242"/>
      <c r="K72" s="243"/>
    </row>
    <row r="73" spans="2:11" s="1" customFormat="1" ht="18.75" customHeight="1">
      <c r="B73" s="243"/>
      <c r="C73" s="243"/>
      <c r="D73" s="243"/>
      <c r="E73" s="243"/>
      <c r="F73" s="243"/>
      <c r="G73" s="243"/>
      <c r="H73" s="243"/>
      <c r="I73" s="243"/>
      <c r="J73" s="243"/>
      <c r="K73" s="243"/>
    </row>
    <row r="74" spans="2:11" s="1" customFormat="1" ht="7.5" customHeight="1">
      <c r="B74" s="244"/>
      <c r="C74" s="245"/>
      <c r="D74" s="245"/>
      <c r="E74" s="245"/>
      <c r="F74" s="245"/>
      <c r="G74" s="245"/>
      <c r="H74" s="245"/>
      <c r="I74" s="245"/>
      <c r="J74" s="245"/>
      <c r="K74" s="246"/>
    </row>
    <row r="75" spans="2:11" s="1" customFormat="1" ht="45" customHeight="1">
      <c r="B75" s="247"/>
      <c r="C75" s="369" t="s">
        <v>702</v>
      </c>
      <c r="D75" s="369"/>
      <c r="E75" s="369"/>
      <c r="F75" s="369"/>
      <c r="G75" s="369"/>
      <c r="H75" s="369"/>
      <c r="I75" s="369"/>
      <c r="J75" s="369"/>
      <c r="K75" s="248"/>
    </row>
    <row r="76" spans="2:11" s="1" customFormat="1" ht="17.25" customHeight="1">
      <c r="B76" s="247"/>
      <c r="C76" s="249" t="s">
        <v>703</v>
      </c>
      <c r="D76" s="249"/>
      <c r="E76" s="249"/>
      <c r="F76" s="249" t="s">
        <v>704</v>
      </c>
      <c r="G76" s="250"/>
      <c r="H76" s="249" t="s">
        <v>53</v>
      </c>
      <c r="I76" s="249" t="s">
        <v>56</v>
      </c>
      <c r="J76" s="249" t="s">
        <v>705</v>
      </c>
      <c r="K76" s="248"/>
    </row>
    <row r="77" spans="2:11" s="1" customFormat="1" ht="17.25" customHeight="1">
      <c r="B77" s="247"/>
      <c r="C77" s="251" t="s">
        <v>706</v>
      </c>
      <c r="D77" s="251"/>
      <c r="E77" s="251"/>
      <c r="F77" s="252" t="s">
        <v>707</v>
      </c>
      <c r="G77" s="253"/>
      <c r="H77" s="251"/>
      <c r="I77" s="251"/>
      <c r="J77" s="251" t="s">
        <v>708</v>
      </c>
      <c r="K77" s="248"/>
    </row>
    <row r="78" spans="2:11" s="1" customFormat="1" ht="5.25" customHeight="1">
      <c r="B78" s="247"/>
      <c r="C78" s="254"/>
      <c r="D78" s="254"/>
      <c r="E78" s="254"/>
      <c r="F78" s="254"/>
      <c r="G78" s="255"/>
      <c r="H78" s="254"/>
      <c r="I78" s="254"/>
      <c r="J78" s="254"/>
      <c r="K78" s="248"/>
    </row>
    <row r="79" spans="2:11" s="1" customFormat="1" ht="15" customHeight="1">
      <c r="B79" s="247"/>
      <c r="C79" s="236" t="s">
        <v>52</v>
      </c>
      <c r="D79" s="256"/>
      <c r="E79" s="256"/>
      <c r="F79" s="257" t="s">
        <v>709</v>
      </c>
      <c r="G79" s="258"/>
      <c r="H79" s="236" t="s">
        <v>710</v>
      </c>
      <c r="I79" s="236" t="s">
        <v>711</v>
      </c>
      <c r="J79" s="236">
        <v>20</v>
      </c>
      <c r="K79" s="248"/>
    </row>
    <row r="80" spans="2:11" s="1" customFormat="1" ht="15" customHeight="1">
      <c r="B80" s="247"/>
      <c r="C80" s="236" t="s">
        <v>712</v>
      </c>
      <c r="D80" s="236"/>
      <c r="E80" s="236"/>
      <c r="F80" s="257" t="s">
        <v>709</v>
      </c>
      <c r="G80" s="258"/>
      <c r="H80" s="236" t="s">
        <v>713</v>
      </c>
      <c r="I80" s="236" t="s">
        <v>711</v>
      </c>
      <c r="J80" s="236">
        <v>120</v>
      </c>
      <c r="K80" s="248"/>
    </row>
    <row r="81" spans="2:11" s="1" customFormat="1" ht="15" customHeight="1">
      <c r="B81" s="259"/>
      <c r="C81" s="236" t="s">
        <v>714</v>
      </c>
      <c r="D81" s="236"/>
      <c r="E81" s="236"/>
      <c r="F81" s="257" t="s">
        <v>715</v>
      </c>
      <c r="G81" s="258"/>
      <c r="H81" s="236" t="s">
        <v>716</v>
      </c>
      <c r="I81" s="236" t="s">
        <v>711</v>
      </c>
      <c r="J81" s="236">
        <v>50</v>
      </c>
      <c r="K81" s="248"/>
    </row>
    <row r="82" spans="2:11" s="1" customFormat="1" ht="15" customHeight="1">
      <c r="B82" s="259"/>
      <c r="C82" s="236" t="s">
        <v>717</v>
      </c>
      <c r="D82" s="236"/>
      <c r="E82" s="236"/>
      <c r="F82" s="257" t="s">
        <v>709</v>
      </c>
      <c r="G82" s="258"/>
      <c r="H82" s="236" t="s">
        <v>718</v>
      </c>
      <c r="I82" s="236" t="s">
        <v>719</v>
      </c>
      <c r="J82" s="236"/>
      <c r="K82" s="248"/>
    </row>
    <row r="83" spans="2:11" s="1" customFormat="1" ht="15" customHeight="1">
      <c r="B83" s="259"/>
      <c r="C83" s="260" t="s">
        <v>720</v>
      </c>
      <c r="D83" s="260"/>
      <c r="E83" s="260"/>
      <c r="F83" s="261" t="s">
        <v>715</v>
      </c>
      <c r="G83" s="260"/>
      <c r="H83" s="260" t="s">
        <v>721</v>
      </c>
      <c r="I83" s="260" t="s">
        <v>711</v>
      </c>
      <c r="J83" s="260">
        <v>15</v>
      </c>
      <c r="K83" s="248"/>
    </row>
    <row r="84" spans="2:11" s="1" customFormat="1" ht="15" customHeight="1">
      <c r="B84" s="259"/>
      <c r="C84" s="260" t="s">
        <v>722</v>
      </c>
      <c r="D84" s="260"/>
      <c r="E84" s="260"/>
      <c r="F84" s="261" t="s">
        <v>715</v>
      </c>
      <c r="G84" s="260"/>
      <c r="H84" s="260" t="s">
        <v>723</v>
      </c>
      <c r="I84" s="260" t="s">
        <v>711</v>
      </c>
      <c r="J84" s="260">
        <v>15</v>
      </c>
      <c r="K84" s="248"/>
    </row>
    <row r="85" spans="2:11" s="1" customFormat="1" ht="15" customHeight="1">
      <c r="B85" s="259"/>
      <c r="C85" s="260" t="s">
        <v>724</v>
      </c>
      <c r="D85" s="260"/>
      <c r="E85" s="260"/>
      <c r="F85" s="261" t="s">
        <v>715</v>
      </c>
      <c r="G85" s="260"/>
      <c r="H85" s="260" t="s">
        <v>725</v>
      </c>
      <c r="I85" s="260" t="s">
        <v>711</v>
      </c>
      <c r="J85" s="260">
        <v>20</v>
      </c>
      <c r="K85" s="248"/>
    </row>
    <row r="86" spans="2:11" s="1" customFormat="1" ht="15" customHeight="1">
      <c r="B86" s="259"/>
      <c r="C86" s="260" t="s">
        <v>726</v>
      </c>
      <c r="D86" s="260"/>
      <c r="E86" s="260"/>
      <c r="F86" s="261" t="s">
        <v>715</v>
      </c>
      <c r="G86" s="260"/>
      <c r="H86" s="260" t="s">
        <v>727</v>
      </c>
      <c r="I86" s="260" t="s">
        <v>711</v>
      </c>
      <c r="J86" s="260">
        <v>20</v>
      </c>
      <c r="K86" s="248"/>
    </row>
    <row r="87" spans="2:11" s="1" customFormat="1" ht="15" customHeight="1">
      <c r="B87" s="259"/>
      <c r="C87" s="236" t="s">
        <v>728</v>
      </c>
      <c r="D87" s="236"/>
      <c r="E87" s="236"/>
      <c r="F87" s="257" t="s">
        <v>715</v>
      </c>
      <c r="G87" s="258"/>
      <c r="H87" s="236" t="s">
        <v>729</v>
      </c>
      <c r="I87" s="236" t="s">
        <v>711</v>
      </c>
      <c r="J87" s="236">
        <v>50</v>
      </c>
      <c r="K87" s="248"/>
    </row>
    <row r="88" spans="2:11" s="1" customFormat="1" ht="15" customHeight="1">
      <c r="B88" s="259"/>
      <c r="C88" s="236" t="s">
        <v>730</v>
      </c>
      <c r="D88" s="236"/>
      <c r="E88" s="236"/>
      <c r="F88" s="257" t="s">
        <v>715</v>
      </c>
      <c r="G88" s="258"/>
      <c r="H88" s="236" t="s">
        <v>731</v>
      </c>
      <c r="I88" s="236" t="s">
        <v>711</v>
      </c>
      <c r="J88" s="236">
        <v>20</v>
      </c>
      <c r="K88" s="248"/>
    </row>
    <row r="89" spans="2:11" s="1" customFormat="1" ht="15" customHeight="1">
      <c r="B89" s="259"/>
      <c r="C89" s="236" t="s">
        <v>732</v>
      </c>
      <c r="D89" s="236"/>
      <c r="E89" s="236"/>
      <c r="F89" s="257" t="s">
        <v>715</v>
      </c>
      <c r="G89" s="258"/>
      <c r="H89" s="236" t="s">
        <v>733</v>
      </c>
      <c r="I89" s="236" t="s">
        <v>711</v>
      </c>
      <c r="J89" s="236">
        <v>20</v>
      </c>
      <c r="K89" s="248"/>
    </row>
    <row r="90" spans="2:11" s="1" customFormat="1" ht="15" customHeight="1">
      <c r="B90" s="259"/>
      <c r="C90" s="236" t="s">
        <v>734</v>
      </c>
      <c r="D90" s="236"/>
      <c r="E90" s="236"/>
      <c r="F90" s="257" t="s">
        <v>715</v>
      </c>
      <c r="G90" s="258"/>
      <c r="H90" s="236" t="s">
        <v>735</v>
      </c>
      <c r="I90" s="236" t="s">
        <v>711</v>
      </c>
      <c r="J90" s="236">
        <v>50</v>
      </c>
      <c r="K90" s="248"/>
    </row>
    <row r="91" spans="2:11" s="1" customFormat="1" ht="15" customHeight="1">
      <c r="B91" s="259"/>
      <c r="C91" s="236" t="s">
        <v>736</v>
      </c>
      <c r="D91" s="236"/>
      <c r="E91" s="236"/>
      <c r="F91" s="257" t="s">
        <v>715</v>
      </c>
      <c r="G91" s="258"/>
      <c r="H91" s="236" t="s">
        <v>736</v>
      </c>
      <c r="I91" s="236" t="s">
        <v>711</v>
      </c>
      <c r="J91" s="236">
        <v>50</v>
      </c>
      <c r="K91" s="248"/>
    </row>
    <row r="92" spans="2:11" s="1" customFormat="1" ht="15" customHeight="1">
      <c r="B92" s="259"/>
      <c r="C92" s="236" t="s">
        <v>737</v>
      </c>
      <c r="D92" s="236"/>
      <c r="E92" s="236"/>
      <c r="F92" s="257" t="s">
        <v>715</v>
      </c>
      <c r="G92" s="258"/>
      <c r="H92" s="236" t="s">
        <v>738</v>
      </c>
      <c r="I92" s="236" t="s">
        <v>711</v>
      </c>
      <c r="J92" s="236">
        <v>255</v>
      </c>
      <c r="K92" s="248"/>
    </row>
    <row r="93" spans="2:11" s="1" customFormat="1" ht="15" customHeight="1">
      <c r="B93" s="259"/>
      <c r="C93" s="236" t="s">
        <v>739</v>
      </c>
      <c r="D93" s="236"/>
      <c r="E93" s="236"/>
      <c r="F93" s="257" t="s">
        <v>709</v>
      </c>
      <c r="G93" s="258"/>
      <c r="H93" s="236" t="s">
        <v>740</v>
      </c>
      <c r="I93" s="236" t="s">
        <v>741</v>
      </c>
      <c r="J93" s="236"/>
      <c r="K93" s="248"/>
    </row>
    <row r="94" spans="2:11" s="1" customFormat="1" ht="15" customHeight="1">
      <c r="B94" s="259"/>
      <c r="C94" s="236" t="s">
        <v>742</v>
      </c>
      <c r="D94" s="236"/>
      <c r="E94" s="236"/>
      <c r="F94" s="257" t="s">
        <v>709</v>
      </c>
      <c r="G94" s="258"/>
      <c r="H94" s="236" t="s">
        <v>743</v>
      </c>
      <c r="I94" s="236" t="s">
        <v>744</v>
      </c>
      <c r="J94" s="236"/>
      <c r="K94" s="248"/>
    </row>
    <row r="95" spans="2:11" s="1" customFormat="1" ht="15" customHeight="1">
      <c r="B95" s="259"/>
      <c r="C95" s="236" t="s">
        <v>745</v>
      </c>
      <c r="D95" s="236"/>
      <c r="E95" s="236"/>
      <c r="F95" s="257" t="s">
        <v>709</v>
      </c>
      <c r="G95" s="258"/>
      <c r="H95" s="236" t="s">
        <v>745</v>
      </c>
      <c r="I95" s="236" t="s">
        <v>744</v>
      </c>
      <c r="J95" s="236"/>
      <c r="K95" s="248"/>
    </row>
    <row r="96" spans="2:11" s="1" customFormat="1" ht="15" customHeight="1">
      <c r="B96" s="259"/>
      <c r="C96" s="236" t="s">
        <v>37</v>
      </c>
      <c r="D96" s="236"/>
      <c r="E96" s="236"/>
      <c r="F96" s="257" t="s">
        <v>709</v>
      </c>
      <c r="G96" s="258"/>
      <c r="H96" s="236" t="s">
        <v>746</v>
      </c>
      <c r="I96" s="236" t="s">
        <v>744</v>
      </c>
      <c r="J96" s="236"/>
      <c r="K96" s="248"/>
    </row>
    <row r="97" spans="2:11" s="1" customFormat="1" ht="15" customHeight="1">
      <c r="B97" s="259"/>
      <c r="C97" s="236" t="s">
        <v>47</v>
      </c>
      <c r="D97" s="236"/>
      <c r="E97" s="236"/>
      <c r="F97" s="257" t="s">
        <v>709</v>
      </c>
      <c r="G97" s="258"/>
      <c r="H97" s="236" t="s">
        <v>747</v>
      </c>
      <c r="I97" s="236" t="s">
        <v>744</v>
      </c>
      <c r="J97" s="236"/>
      <c r="K97" s="248"/>
    </row>
    <row r="98" spans="2:11" s="1" customFormat="1" ht="15" customHeight="1">
      <c r="B98" s="262"/>
      <c r="C98" s="263"/>
      <c r="D98" s="263"/>
      <c r="E98" s="263"/>
      <c r="F98" s="263"/>
      <c r="G98" s="263"/>
      <c r="H98" s="263"/>
      <c r="I98" s="263"/>
      <c r="J98" s="263"/>
      <c r="K98" s="264"/>
    </row>
    <row r="99" spans="2:11" s="1" customFormat="1" ht="18.75" customHeight="1">
      <c r="B99" s="265"/>
      <c r="C99" s="266"/>
      <c r="D99" s="266"/>
      <c r="E99" s="266"/>
      <c r="F99" s="266"/>
      <c r="G99" s="266"/>
      <c r="H99" s="266"/>
      <c r="I99" s="266"/>
      <c r="J99" s="266"/>
      <c r="K99" s="265"/>
    </row>
    <row r="100" spans="2:11" s="1" customFormat="1" ht="18.75" customHeight="1">
      <c r="B100" s="243"/>
      <c r="C100" s="243"/>
      <c r="D100" s="243"/>
      <c r="E100" s="243"/>
      <c r="F100" s="243"/>
      <c r="G100" s="243"/>
      <c r="H100" s="243"/>
      <c r="I100" s="243"/>
      <c r="J100" s="243"/>
      <c r="K100" s="243"/>
    </row>
    <row r="101" spans="2:11" s="1" customFormat="1" ht="7.5" customHeight="1">
      <c r="B101" s="244"/>
      <c r="C101" s="245"/>
      <c r="D101" s="245"/>
      <c r="E101" s="245"/>
      <c r="F101" s="245"/>
      <c r="G101" s="245"/>
      <c r="H101" s="245"/>
      <c r="I101" s="245"/>
      <c r="J101" s="245"/>
      <c r="K101" s="246"/>
    </row>
    <row r="102" spans="2:11" s="1" customFormat="1" ht="45" customHeight="1">
      <c r="B102" s="247"/>
      <c r="C102" s="369" t="s">
        <v>748</v>
      </c>
      <c r="D102" s="369"/>
      <c r="E102" s="369"/>
      <c r="F102" s="369"/>
      <c r="G102" s="369"/>
      <c r="H102" s="369"/>
      <c r="I102" s="369"/>
      <c r="J102" s="369"/>
      <c r="K102" s="248"/>
    </row>
    <row r="103" spans="2:11" s="1" customFormat="1" ht="17.25" customHeight="1">
      <c r="B103" s="247"/>
      <c r="C103" s="249" t="s">
        <v>703</v>
      </c>
      <c r="D103" s="249"/>
      <c r="E103" s="249"/>
      <c r="F103" s="249" t="s">
        <v>704</v>
      </c>
      <c r="G103" s="250"/>
      <c r="H103" s="249" t="s">
        <v>53</v>
      </c>
      <c r="I103" s="249" t="s">
        <v>56</v>
      </c>
      <c r="J103" s="249" t="s">
        <v>705</v>
      </c>
      <c r="K103" s="248"/>
    </row>
    <row r="104" spans="2:11" s="1" customFormat="1" ht="17.25" customHeight="1">
      <c r="B104" s="247"/>
      <c r="C104" s="251" t="s">
        <v>706</v>
      </c>
      <c r="D104" s="251"/>
      <c r="E104" s="251"/>
      <c r="F104" s="252" t="s">
        <v>707</v>
      </c>
      <c r="G104" s="253"/>
      <c r="H104" s="251"/>
      <c r="I104" s="251"/>
      <c r="J104" s="251" t="s">
        <v>708</v>
      </c>
      <c r="K104" s="248"/>
    </row>
    <row r="105" spans="2:11" s="1" customFormat="1" ht="5.25" customHeight="1">
      <c r="B105" s="247"/>
      <c r="C105" s="249"/>
      <c r="D105" s="249"/>
      <c r="E105" s="249"/>
      <c r="F105" s="249"/>
      <c r="G105" s="267"/>
      <c r="H105" s="249"/>
      <c r="I105" s="249"/>
      <c r="J105" s="249"/>
      <c r="K105" s="248"/>
    </row>
    <row r="106" spans="2:11" s="1" customFormat="1" ht="15" customHeight="1">
      <c r="B106" s="247"/>
      <c r="C106" s="236" t="s">
        <v>52</v>
      </c>
      <c r="D106" s="256"/>
      <c r="E106" s="256"/>
      <c r="F106" s="257" t="s">
        <v>709</v>
      </c>
      <c r="G106" s="236"/>
      <c r="H106" s="236" t="s">
        <v>749</v>
      </c>
      <c r="I106" s="236" t="s">
        <v>711</v>
      </c>
      <c r="J106" s="236">
        <v>20</v>
      </c>
      <c r="K106" s="248"/>
    </row>
    <row r="107" spans="2:11" s="1" customFormat="1" ht="15" customHeight="1">
      <c r="B107" s="247"/>
      <c r="C107" s="236" t="s">
        <v>712</v>
      </c>
      <c r="D107" s="236"/>
      <c r="E107" s="236"/>
      <c r="F107" s="257" t="s">
        <v>709</v>
      </c>
      <c r="G107" s="236"/>
      <c r="H107" s="236" t="s">
        <v>749</v>
      </c>
      <c r="I107" s="236" t="s">
        <v>711</v>
      </c>
      <c r="J107" s="236">
        <v>120</v>
      </c>
      <c r="K107" s="248"/>
    </row>
    <row r="108" spans="2:11" s="1" customFormat="1" ht="15" customHeight="1">
      <c r="B108" s="259"/>
      <c r="C108" s="236" t="s">
        <v>714</v>
      </c>
      <c r="D108" s="236"/>
      <c r="E108" s="236"/>
      <c r="F108" s="257" t="s">
        <v>715</v>
      </c>
      <c r="G108" s="236"/>
      <c r="H108" s="236" t="s">
        <v>749</v>
      </c>
      <c r="I108" s="236" t="s">
        <v>711</v>
      </c>
      <c r="J108" s="236">
        <v>50</v>
      </c>
      <c r="K108" s="248"/>
    </row>
    <row r="109" spans="2:11" s="1" customFormat="1" ht="15" customHeight="1">
      <c r="B109" s="259"/>
      <c r="C109" s="236" t="s">
        <v>717</v>
      </c>
      <c r="D109" s="236"/>
      <c r="E109" s="236"/>
      <c r="F109" s="257" t="s">
        <v>709</v>
      </c>
      <c r="G109" s="236"/>
      <c r="H109" s="236" t="s">
        <v>749</v>
      </c>
      <c r="I109" s="236" t="s">
        <v>719</v>
      </c>
      <c r="J109" s="236"/>
      <c r="K109" s="248"/>
    </row>
    <row r="110" spans="2:11" s="1" customFormat="1" ht="15" customHeight="1">
      <c r="B110" s="259"/>
      <c r="C110" s="236" t="s">
        <v>728</v>
      </c>
      <c r="D110" s="236"/>
      <c r="E110" s="236"/>
      <c r="F110" s="257" t="s">
        <v>715</v>
      </c>
      <c r="G110" s="236"/>
      <c r="H110" s="236" t="s">
        <v>749</v>
      </c>
      <c r="I110" s="236" t="s">
        <v>711</v>
      </c>
      <c r="J110" s="236">
        <v>50</v>
      </c>
      <c r="K110" s="248"/>
    </row>
    <row r="111" spans="2:11" s="1" customFormat="1" ht="15" customHeight="1">
      <c r="B111" s="259"/>
      <c r="C111" s="236" t="s">
        <v>736</v>
      </c>
      <c r="D111" s="236"/>
      <c r="E111" s="236"/>
      <c r="F111" s="257" t="s">
        <v>715</v>
      </c>
      <c r="G111" s="236"/>
      <c r="H111" s="236" t="s">
        <v>749</v>
      </c>
      <c r="I111" s="236" t="s">
        <v>711</v>
      </c>
      <c r="J111" s="236">
        <v>50</v>
      </c>
      <c r="K111" s="248"/>
    </row>
    <row r="112" spans="2:11" s="1" customFormat="1" ht="15" customHeight="1">
      <c r="B112" s="259"/>
      <c r="C112" s="236" t="s">
        <v>734</v>
      </c>
      <c r="D112" s="236"/>
      <c r="E112" s="236"/>
      <c r="F112" s="257" t="s">
        <v>715</v>
      </c>
      <c r="G112" s="236"/>
      <c r="H112" s="236" t="s">
        <v>749</v>
      </c>
      <c r="I112" s="236" t="s">
        <v>711</v>
      </c>
      <c r="J112" s="236">
        <v>50</v>
      </c>
      <c r="K112" s="248"/>
    </row>
    <row r="113" spans="2:11" s="1" customFormat="1" ht="15" customHeight="1">
      <c r="B113" s="259"/>
      <c r="C113" s="236" t="s">
        <v>52</v>
      </c>
      <c r="D113" s="236"/>
      <c r="E113" s="236"/>
      <c r="F113" s="257" t="s">
        <v>709</v>
      </c>
      <c r="G113" s="236"/>
      <c r="H113" s="236" t="s">
        <v>750</v>
      </c>
      <c r="I113" s="236" t="s">
        <v>711</v>
      </c>
      <c r="J113" s="236">
        <v>20</v>
      </c>
      <c r="K113" s="248"/>
    </row>
    <row r="114" spans="2:11" s="1" customFormat="1" ht="15" customHeight="1">
      <c r="B114" s="259"/>
      <c r="C114" s="236" t="s">
        <v>751</v>
      </c>
      <c r="D114" s="236"/>
      <c r="E114" s="236"/>
      <c r="F114" s="257" t="s">
        <v>709</v>
      </c>
      <c r="G114" s="236"/>
      <c r="H114" s="236" t="s">
        <v>752</v>
      </c>
      <c r="I114" s="236" t="s">
        <v>711</v>
      </c>
      <c r="J114" s="236">
        <v>120</v>
      </c>
      <c r="K114" s="248"/>
    </row>
    <row r="115" spans="2:11" s="1" customFormat="1" ht="15" customHeight="1">
      <c r="B115" s="259"/>
      <c r="C115" s="236" t="s">
        <v>37</v>
      </c>
      <c r="D115" s="236"/>
      <c r="E115" s="236"/>
      <c r="F115" s="257" t="s">
        <v>709</v>
      </c>
      <c r="G115" s="236"/>
      <c r="H115" s="236" t="s">
        <v>753</v>
      </c>
      <c r="I115" s="236" t="s">
        <v>744</v>
      </c>
      <c r="J115" s="236"/>
      <c r="K115" s="248"/>
    </row>
    <row r="116" spans="2:11" s="1" customFormat="1" ht="15" customHeight="1">
      <c r="B116" s="259"/>
      <c r="C116" s="236" t="s">
        <v>47</v>
      </c>
      <c r="D116" s="236"/>
      <c r="E116" s="236"/>
      <c r="F116" s="257" t="s">
        <v>709</v>
      </c>
      <c r="G116" s="236"/>
      <c r="H116" s="236" t="s">
        <v>754</v>
      </c>
      <c r="I116" s="236" t="s">
        <v>744</v>
      </c>
      <c r="J116" s="236"/>
      <c r="K116" s="248"/>
    </row>
    <row r="117" spans="2:11" s="1" customFormat="1" ht="15" customHeight="1">
      <c r="B117" s="259"/>
      <c r="C117" s="236" t="s">
        <v>56</v>
      </c>
      <c r="D117" s="236"/>
      <c r="E117" s="236"/>
      <c r="F117" s="257" t="s">
        <v>709</v>
      </c>
      <c r="G117" s="236"/>
      <c r="H117" s="236" t="s">
        <v>755</v>
      </c>
      <c r="I117" s="236" t="s">
        <v>756</v>
      </c>
      <c r="J117" s="236"/>
      <c r="K117" s="248"/>
    </row>
    <row r="118" spans="2:11" s="1" customFormat="1" ht="15" customHeight="1">
      <c r="B118" s="262"/>
      <c r="C118" s="268"/>
      <c r="D118" s="268"/>
      <c r="E118" s="268"/>
      <c r="F118" s="268"/>
      <c r="G118" s="268"/>
      <c r="H118" s="268"/>
      <c r="I118" s="268"/>
      <c r="J118" s="268"/>
      <c r="K118" s="264"/>
    </row>
    <row r="119" spans="2:11" s="1" customFormat="1" ht="18.75" customHeight="1">
      <c r="B119" s="269"/>
      <c r="C119" s="270"/>
      <c r="D119" s="270"/>
      <c r="E119" s="270"/>
      <c r="F119" s="271"/>
      <c r="G119" s="270"/>
      <c r="H119" s="270"/>
      <c r="I119" s="270"/>
      <c r="J119" s="270"/>
      <c r="K119" s="269"/>
    </row>
    <row r="120" spans="2:11" s="1" customFormat="1" ht="18.75" customHeight="1">
      <c r="B120" s="243"/>
      <c r="C120" s="243"/>
      <c r="D120" s="243"/>
      <c r="E120" s="243"/>
      <c r="F120" s="243"/>
      <c r="G120" s="243"/>
      <c r="H120" s="243"/>
      <c r="I120" s="243"/>
      <c r="J120" s="243"/>
      <c r="K120" s="243"/>
    </row>
    <row r="121" spans="2:11" s="1" customFormat="1" ht="7.5" customHeight="1">
      <c r="B121" s="272"/>
      <c r="C121" s="273"/>
      <c r="D121" s="273"/>
      <c r="E121" s="273"/>
      <c r="F121" s="273"/>
      <c r="G121" s="273"/>
      <c r="H121" s="273"/>
      <c r="I121" s="273"/>
      <c r="J121" s="273"/>
      <c r="K121" s="274"/>
    </row>
    <row r="122" spans="2:11" s="1" customFormat="1" ht="45" customHeight="1">
      <c r="B122" s="275"/>
      <c r="C122" s="367" t="s">
        <v>757</v>
      </c>
      <c r="D122" s="367"/>
      <c r="E122" s="367"/>
      <c r="F122" s="367"/>
      <c r="G122" s="367"/>
      <c r="H122" s="367"/>
      <c r="I122" s="367"/>
      <c r="J122" s="367"/>
      <c r="K122" s="276"/>
    </row>
    <row r="123" spans="2:11" s="1" customFormat="1" ht="17.25" customHeight="1">
      <c r="B123" s="277"/>
      <c r="C123" s="249" t="s">
        <v>703</v>
      </c>
      <c r="D123" s="249"/>
      <c r="E123" s="249"/>
      <c r="F123" s="249" t="s">
        <v>704</v>
      </c>
      <c r="G123" s="250"/>
      <c r="H123" s="249" t="s">
        <v>53</v>
      </c>
      <c r="I123" s="249" t="s">
        <v>56</v>
      </c>
      <c r="J123" s="249" t="s">
        <v>705</v>
      </c>
      <c r="K123" s="278"/>
    </row>
    <row r="124" spans="2:11" s="1" customFormat="1" ht="17.25" customHeight="1">
      <c r="B124" s="277"/>
      <c r="C124" s="251" t="s">
        <v>706</v>
      </c>
      <c r="D124" s="251"/>
      <c r="E124" s="251"/>
      <c r="F124" s="252" t="s">
        <v>707</v>
      </c>
      <c r="G124" s="253"/>
      <c r="H124" s="251"/>
      <c r="I124" s="251"/>
      <c r="J124" s="251" t="s">
        <v>708</v>
      </c>
      <c r="K124" s="278"/>
    </row>
    <row r="125" spans="2:11" s="1" customFormat="1" ht="5.25" customHeight="1">
      <c r="B125" s="279"/>
      <c r="C125" s="254"/>
      <c r="D125" s="254"/>
      <c r="E125" s="254"/>
      <c r="F125" s="254"/>
      <c r="G125" s="280"/>
      <c r="H125" s="254"/>
      <c r="I125" s="254"/>
      <c r="J125" s="254"/>
      <c r="K125" s="281"/>
    </row>
    <row r="126" spans="2:11" s="1" customFormat="1" ht="15" customHeight="1">
      <c r="B126" s="279"/>
      <c r="C126" s="236" t="s">
        <v>712</v>
      </c>
      <c r="D126" s="256"/>
      <c r="E126" s="256"/>
      <c r="F126" s="257" t="s">
        <v>709</v>
      </c>
      <c r="G126" s="236"/>
      <c r="H126" s="236" t="s">
        <v>749</v>
      </c>
      <c r="I126" s="236" t="s">
        <v>711</v>
      </c>
      <c r="J126" s="236">
        <v>120</v>
      </c>
      <c r="K126" s="282"/>
    </row>
    <row r="127" spans="2:11" s="1" customFormat="1" ht="15" customHeight="1">
      <c r="B127" s="279"/>
      <c r="C127" s="236" t="s">
        <v>758</v>
      </c>
      <c r="D127" s="236"/>
      <c r="E127" s="236"/>
      <c r="F127" s="257" t="s">
        <v>709</v>
      </c>
      <c r="G127" s="236"/>
      <c r="H127" s="236" t="s">
        <v>759</v>
      </c>
      <c r="I127" s="236" t="s">
        <v>711</v>
      </c>
      <c r="J127" s="236" t="s">
        <v>760</v>
      </c>
      <c r="K127" s="282"/>
    </row>
    <row r="128" spans="2:11" s="1" customFormat="1" ht="15" customHeight="1">
      <c r="B128" s="279"/>
      <c r="C128" s="236" t="s">
        <v>89</v>
      </c>
      <c r="D128" s="236"/>
      <c r="E128" s="236"/>
      <c r="F128" s="257" t="s">
        <v>709</v>
      </c>
      <c r="G128" s="236"/>
      <c r="H128" s="236" t="s">
        <v>761</v>
      </c>
      <c r="I128" s="236" t="s">
        <v>711</v>
      </c>
      <c r="J128" s="236" t="s">
        <v>760</v>
      </c>
      <c r="K128" s="282"/>
    </row>
    <row r="129" spans="2:11" s="1" customFormat="1" ht="15" customHeight="1">
      <c r="B129" s="279"/>
      <c r="C129" s="236" t="s">
        <v>720</v>
      </c>
      <c r="D129" s="236"/>
      <c r="E129" s="236"/>
      <c r="F129" s="257" t="s">
        <v>715</v>
      </c>
      <c r="G129" s="236"/>
      <c r="H129" s="236" t="s">
        <v>721</v>
      </c>
      <c r="I129" s="236" t="s">
        <v>711</v>
      </c>
      <c r="J129" s="236">
        <v>15</v>
      </c>
      <c r="K129" s="282"/>
    </row>
    <row r="130" spans="2:11" s="1" customFormat="1" ht="15" customHeight="1">
      <c r="B130" s="279"/>
      <c r="C130" s="260" t="s">
        <v>722</v>
      </c>
      <c r="D130" s="260"/>
      <c r="E130" s="260"/>
      <c r="F130" s="261" t="s">
        <v>715</v>
      </c>
      <c r="G130" s="260"/>
      <c r="H130" s="260" t="s">
        <v>723</v>
      </c>
      <c r="I130" s="260" t="s">
        <v>711</v>
      </c>
      <c r="J130" s="260">
        <v>15</v>
      </c>
      <c r="K130" s="282"/>
    </row>
    <row r="131" spans="2:11" s="1" customFormat="1" ht="15" customHeight="1">
      <c r="B131" s="279"/>
      <c r="C131" s="260" t="s">
        <v>724</v>
      </c>
      <c r="D131" s="260"/>
      <c r="E131" s="260"/>
      <c r="F131" s="261" t="s">
        <v>715</v>
      </c>
      <c r="G131" s="260"/>
      <c r="H131" s="260" t="s">
        <v>725</v>
      </c>
      <c r="I131" s="260" t="s">
        <v>711</v>
      </c>
      <c r="J131" s="260">
        <v>20</v>
      </c>
      <c r="K131" s="282"/>
    </row>
    <row r="132" spans="2:11" s="1" customFormat="1" ht="15" customHeight="1">
      <c r="B132" s="279"/>
      <c r="C132" s="260" t="s">
        <v>726</v>
      </c>
      <c r="D132" s="260"/>
      <c r="E132" s="260"/>
      <c r="F132" s="261" t="s">
        <v>715</v>
      </c>
      <c r="G132" s="260"/>
      <c r="H132" s="260" t="s">
        <v>727</v>
      </c>
      <c r="I132" s="260" t="s">
        <v>711</v>
      </c>
      <c r="J132" s="260">
        <v>20</v>
      </c>
      <c r="K132" s="282"/>
    </row>
    <row r="133" spans="2:11" s="1" customFormat="1" ht="15" customHeight="1">
      <c r="B133" s="279"/>
      <c r="C133" s="236" t="s">
        <v>714</v>
      </c>
      <c r="D133" s="236"/>
      <c r="E133" s="236"/>
      <c r="F133" s="257" t="s">
        <v>715</v>
      </c>
      <c r="G133" s="236"/>
      <c r="H133" s="236" t="s">
        <v>749</v>
      </c>
      <c r="I133" s="236" t="s">
        <v>711</v>
      </c>
      <c r="J133" s="236">
        <v>50</v>
      </c>
      <c r="K133" s="282"/>
    </row>
    <row r="134" spans="2:11" s="1" customFormat="1" ht="15" customHeight="1">
      <c r="B134" s="279"/>
      <c r="C134" s="236" t="s">
        <v>728</v>
      </c>
      <c r="D134" s="236"/>
      <c r="E134" s="236"/>
      <c r="F134" s="257" t="s">
        <v>715</v>
      </c>
      <c r="G134" s="236"/>
      <c r="H134" s="236" t="s">
        <v>749</v>
      </c>
      <c r="I134" s="236" t="s">
        <v>711</v>
      </c>
      <c r="J134" s="236">
        <v>50</v>
      </c>
      <c r="K134" s="282"/>
    </row>
    <row r="135" spans="2:11" s="1" customFormat="1" ht="15" customHeight="1">
      <c r="B135" s="279"/>
      <c r="C135" s="236" t="s">
        <v>734</v>
      </c>
      <c r="D135" s="236"/>
      <c r="E135" s="236"/>
      <c r="F135" s="257" t="s">
        <v>715</v>
      </c>
      <c r="G135" s="236"/>
      <c r="H135" s="236" t="s">
        <v>749</v>
      </c>
      <c r="I135" s="236" t="s">
        <v>711</v>
      </c>
      <c r="J135" s="236">
        <v>50</v>
      </c>
      <c r="K135" s="282"/>
    </row>
    <row r="136" spans="2:11" s="1" customFormat="1" ht="15" customHeight="1">
      <c r="B136" s="279"/>
      <c r="C136" s="236" t="s">
        <v>736</v>
      </c>
      <c r="D136" s="236"/>
      <c r="E136" s="236"/>
      <c r="F136" s="257" t="s">
        <v>715</v>
      </c>
      <c r="G136" s="236"/>
      <c r="H136" s="236" t="s">
        <v>749</v>
      </c>
      <c r="I136" s="236" t="s">
        <v>711</v>
      </c>
      <c r="J136" s="236">
        <v>50</v>
      </c>
      <c r="K136" s="282"/>
    </row>
    <row r="137" spans="2:11" s="1" customFormat="1" ht="15" customHeight="1">
      <c r="B137" s="279"/>
      <c r="C137" s="236" t="s">
        <v>737</v>
      </c>
      <c r="D137" s="236"/>
      <c r="E137" s="236"/>
      <c r="F137" s="257" t="s">
        <v>715</v>
      </c>
      <c r="G137" s="236"/>
      <c r="H137" s="236" t="s">
        <v>762</v>
      </c>
      <c r="I137" s="236" t="s">
        <v>711</v>
      </c>
      <c r="J137" s="236">
        <v>255</v>
      </c>
      <c r="K137" s="282"/>
    </row>
    <row r="138" spans="2:11" s="1" customFormat="1" ht="15" customHeight="1">
      <c r="B138" s="279"/>
      <c r="C138" s="236" t="s">
        <v>739</v>
      </c>
      <c r="D138" s="236"/>
      <c r="E138" s="236"/>
      <c r="F138" s="257" t="s">
        <v>709</v>
      </c>
      <c r="G138" s="236"/>
      <c r="H138" s="236" t="s">
        <v>763</v>
      </c>
      <c r="I138" s="236" t="s">
        <v>741</v>
      </c>
      <c r="J138" s="236"/>
      <c r="K138" s="282"/>
    </row>
    <row r="139" spans="2:11" s="1" customFormat="1" ht="15" customHeight="1">
      <c r="B139" s="279"/>
      <c r="C139" s="236" t="s">
        <v>742</v>
      </c>
      <c r="D139" s="236"/>
      <c r="E139" s="236"/>
      <c r="F139" s="257" t="s">
        <v>709</v>
      </c>
      <c r="G139" s="236"/>
      <c r="H139" s="236" t="s">
        <v>764</v>
      </c>
      <c r="I139" s="236" t="s">
        <v>744</v>
      </c>
      <c r="J139" s="236"/>
      <c r="K139" s="282"/>
    </row>
    <row r="140" spans="2:11" s="1" customFormat="1" ht="15" customHeight="1">
      <c r="B140" s="279"/>
      <c r="C140" s="236" t="s">
        <v>745</v>
      </c>
      <c r="D140" s="236"/>
      <c r="E140" s="236"/>
      <c r="F140" s="257" t="s">
        <v>709</v>
      </c>
      <c r="G140" s="236"/>
      <c r="H140" s="236" t="s">
        <v>745</v>
      </c>
      <c r="I140" s="236" t="s">
        <v>744</v>
      </c>
      <c r="J140" s="236"/>
      <c r="K140" s="282"/>
    </row>
    <row r="141" spans="2:11" s="1" customFormat="1" ht="15" customHeight="1">
      <c r="B141" s="279"/>
      <c r="C141" s="236" t="s">
        <v>37</v>
      </c>
      <c r="D141" s="236"/>
      <c r="E141" s="236"/>
      <c r="F141" s="257" t="s">
        <v>709</v>
      </c>
      <c r="G141" s="236"/>
      <c r="H141" s="236" t="s">
        <v>765</v>
      </c>
      <c r="I141" s="236" t="s">
        <v>744</v>
      </c>
      <c r="J141" s="236"/>
      <c r="K141" s="282"/>
    </row>
    <row r="142" spans="2:11" s="1" customFormat="1" ht="15" customHeight="1">
      <c r="B142" s="279"/>
      <c r="C142" s="236" t="s">
        <v>766</v>
      </c>
      <c r="D142" s="236"/>
      <c r="E142" s="236"/>
      <c r="F142" s="257" t="s">
        <v>709</v>
      </c>
      <c r="G142" s="236"/>
      <c r="H142" s="236" t="s">
        <v>767</v>
      </c>
      <c r="I142" s="236" t="s">
        <v>744</v>
      </c>
      <c r="J142" s="236"/>
      <c r="K142" s="282"/>
    </row>
    <row r="143" spans="2:11" s="1" customFormat="1" ht="15" customHeight="1">
      <c r="B143" s="283"/>
      <c r="C143" s="284"/>
      <c r="D143" s="284"/>
      <c r="E143" s="284"/>
      <c r="F143" s="284"/>
      <c r="G143" s="284"/>
      <c r="H143" s="284"/>
      <c r="I143" s="284"/>
      <c r="J143" s="284"/>
      <c r="K143" s="285"/>
    </row>
    <row r="144" spans="2:11" s="1" customFormat="1" ht="18.75" customHeight="1">
      <c r="B144" s="270"/>
      <c r="C144" s="270"/>
      <c r="D144" s="270"/>
      <c r="E144" s="270"/>
      <c r="F144" s="271"/>
      <c r="G144" s="270"/>
      <c r="H144" s="270"/>
      <c r="I144" s="270"/>
      <c r="J144" s="270"/>
      <c r="K144" s="270"/>
    </row>
    <row r="145" spans="2:11" s="1" customFormat="1" ht="18.75" customHeight="1">
      <c r="B145" s="243"/>
      <c r="C145" s="243"/>
      <c r="D145" s="243"/>
      <c r="E145" s="243"/>
      <c r="F145" s="243"/>
      <c r="G145" s="243"/>
      <c r="H145" s="243"/>
      <c r="I145" s="243"/>
      <c r="J145" s="243"/>
      <c r="K145" s="243"/>
    </row>
    <row r="146" spans="2:11" s="1" customFormat="1" ht="7.5" customHeight="1">
      <c r="B146" s="244"/>
      <c r="C146" s="245"/>
      <c r="D146" s="245"/>
      <c r="E146" s="245"/>
      <c r="F146" s="245"/>
      <c r="G146" s="245"/>
      <c r="H146" s="245"/>
      <c r="I146" s="245"/>
      <c r="J146" s="245"/>
      <c r="K146" s="246"/>
    </row>
    <row r="147" spans="2:11" s="1" customFormat="1" ht="45" customHeight="1">
      <c r="B147" s="247"/>
      <c r="C147" s="369" t="s">
        <v>768</v>
      </c>
      <c r="D147" s="369"/>
      <c r="E147" s="369"/>
      <c r="F147" s="369"/>
      <c r="G147" s="369"/>
      <c r="H147" s="369"/>
      <c r="I147" s="369"/>
      <c r="J147" s="369"/>
      <c r="K147" s="248"/>
    </row>
    <row r="148" spans="2:11" s="1" customFormat="1" ht="17.25" customHeight="1">
      <c r="B148" s="247"/>
      <c r="C148" s="249" t="s">
        <v>703</v>
      </c>
      <c r="D148" s="249"/>
      <c r="E148" s="249"/>
      <c r="F148" s="249" t="s">
        <v>704</v>
      </c>
      <c r="G148" s="250"/>
      <c r="H148" s="249" t="s">
        <v>53</v>
      </c>
      <c r="I148" s="249" t="s">
        <v>56</v>
      </c>
      <c r="J148" s="249" t="s">
        <v>705</v>
      </c>
      <c r="K148" s="248"/>
    </row>
    <row r="149" spans="2:11" s="1" customFormat="1" ht="17.25" customHeight="1">
      <c r="B149" s="247"/>
      <c r="C149" s="251" t="s">
        <v>706</v>
      </c>
      <c r="D149" s="251"/>
      <c r="E149" s="251"/>
      <c r="F149" s="252" t="s">
        <v>707</v>
      </c>
      <c r="G149" s="253"/>
      <c r="H149" s="251"/>
      <c r="I149" s="251"/>
      <c r="J149" s="251" t="s">
        <v>708</v>
      </c>
      <c r="K149" s="248"/>
    </row>
    <row r="150" spans="2:11" s="1" customFormat="1" ht="5.25" customHeight="1">
      <c r="B150" s="259"/>
      <c r="C150" s="254"/>
      <c r="D150" s="254"/>
      <c r="E150" s="254"/>
      <c r="F150" s="254"/>
      <c r="G150" s="255"/>
      <c r="H150" s="254"/>
      <c r="I150" s="254"/>
      <c r="J150" s="254"/>
      <c r="K150" s="282"/>
    </row>
    <row r="151" spans="2:11" s="1" customFormat="1" ht="15" customHeight="1">
      <c r="B151" s="259"/>
      <c r="C151" s="286" t="s">
        <v>712</v>
      </c>
      <c r="D151" s="236"/>
      <c r="E151" s="236"/>
      <c r="F151" s="287" t="s">
        <v>709</v>
      </c>
      <c r="G151" s="236"/>
      <c r="H151" s="286" t="s">
        <v>749</v>
      </c>
      <c r="I151" s="286" t="s">
        <v>711</v>
      </c>
      <c r="J151" s="286">
        <v>120</v>
      </c>
      <c r="K151" s="282"/>
    </row>
    <row r="152" spans="2:11" s="1" customFormat="1" ht="15" customHeight="1">
      <c r="B152" s="259"/>
      <c r="C152" s="286" t="s">
        <v>758</v>
      </c>
      <c r="D152" s="236"/>
      <c r="E152" s="236"/>
      <c r="F152" s="287" t="s">
        <v>709</v>
      </c>
      <c r="G152" s="236"/>
      <c r="H152" s="286" t="s">
        <v>769</v>
      </c>
      <c r="I152" s="286" t="s">
        <v>711</v>
      </c>
      <c r="J152" s="286" t="s">
        <v>760</v>
      </c>
      <c r="K152" s="282"/>
    </row>
    <row r="153" spans="2:11" s="1" customFormat="1" ht="15" customHeight="1">
      <c r="B153" s="259"/>
      <c r="C153" s="286" t="s">
        <v>89</v>
      </c>
      <c r="D153" s="236"/>
      <c r="E153" s="236"/>
      <c r="F153" s="287" t="s">
        <v>709</v>
      </c>
      <c r="G153" s="236"/>
      <c r="H153" s="286" t="s">
        <v>770</v>
      </c>
      <c r="I153" s="286" t="s">
        <v>711</v>
      </c>
      <c r="J153" s="286" t="s">
        <v>760</v>
      </c>
      <c r="K153" s="282"/>
    </row>
    <row r="154" spans="2:11" s="1" customFormat="1" ht="15" customHeight="1">
      <c r="B154" s="259"/>
      <c r="C154" s="286" t="s">
        <v>714</v>
      </c>
      <c r="D154" s="236"/>
      <c r="E154" s="236"/>
      <c r="F154" s="287" t="s">
        <v>715</v>
      </c>
      <c r="G154" s="236"/>
      <c r="H154" s="286" t="s">
        <v>749</v>
      </c>
      <c r="I154" s="286" t="s">
        <v>711</v>
      </c>
      <c r="J154" s="286">
        <v>50</v>
      </c>
      <c r="K154" s="282"/>
    </row>
    <row r="155" spans="2:11" s="1" customFormat="1" ht="15" customHeight="1">
      <c r="B155" s="259"/>
      <c r="C155" s="286" t="s">
        <v>717</v>
      </c>
      <c r="D155" s="236"/>
      <c r="E155" s="236"/>
      <c r="F155" s="287" t="s">
        <v>709</v>
      </c>
      <c r="G155" s="236"/>
      <c r="H155" s="286" t="s">
        <v>749</v>
      </c>
      <c r="I155" s="286" t="s">
        <v>719</v>
      </c>
      <c r="J155" s="286"/>
      <c r="K155" s="282"/>
    </row>
    <row r="156" spans="2:11" s="1" customFormat="1" ht="15" customHeight="1">
      <c r="B156" s="259"/>
      <c r="C156" s="286" t="s">
        <v>728</v>
      </c>
      <c r="D156" s="236"/>
      <c r="E156" s="236"/>
      <c r="F156" s="287" t="s">
        <v>715</v>
      </c>
      <c r="G156" s="236"/>
      <c r="H156" s="286" t="s">
        <v>749</v>
      </c>
      <c r="I156" s="286" t="s">
        <v>711</v>
      </c>
      <c r="J156" s="286">
        <v>50</v>
      </c>
      <c r="K156" s="282"/>
    </row>
    <row r="157" spans="2:11" s="1" customFormat="1" ht="15" customHeight="1">
      <c r="B157" s="259"/>
      <c r="C157" s="286" t="s">
        <v>736</v>
      </c>
      <c r="D157" s="236"/>
      <c r="E157" s="236"/>
      <c r="F157" s="287" t="s">
        <v>715</v>
      </c>
      <c r="G157" s="236"/>
      <c r="H157" s="286" t="s">
        <v>749</v>
      </c>
      <c r="I157" s="286" t="s">
        <v>711</v>
      </c>
      <c r="J157" s="286">
        <v>50</v>
      </c>
      <c r="K157" s="282"/>
    </row>
    <row r="158" spans="2:11" s="1" customFormat="1" ht="15" customHeight="1">
      <c r="B158" s="259"/>
      <c r="C158" s="286" t="s">
        <v>734</v>
      </c>
      <c r="D158" s="236"/>
      <c r="E158" s="236"/>
      <c r="F158" s="287" t="s">
        <v>715</v>
      </c>
      <c r="G158" s="236"/>
      <c r="H158" s="286" t="s">
        <v>749</v>
      </c>
      <c r="I158" s="286" t="s">
        <v>711</v>
      </c>
      <c r="J158" s="286">
        <v>50</v>
      </c>
      <c r="K158" s="282"/>
    </row>
    <row r="159" spans="2:11" s="1" customFormat="1" ht="15" customHeight="1">
      <c r="B159" s="259"/>
      <c r="C159" s="286" t="s">
        <v>101</v>
      </c>
      <c r="D159" s="236"/>
      <c r="E159" s="236"/>
      <c r="F159" s="287" t="s">
        <v>709</v>
      </c>
      <c r="G159" s="236"/>
      <c r="H159" s="286" t="s">
        <v>771</v>
      </c>
      <c r="I159" s="286" t="s">
        <v>711</v>
      </c>
      <c r="J159" s="286" t="s">
        <v>772</v>
      </c>
      <c r="K159" s="282"/>
    </row>
    <row r="160" spans="2:11" s="1" customFormat="1" ht="15" customHeight="1">
      <c r="B160" s="259"/>
      <c r="C160" s="286" t="s">
        <v>773</v>
      </c>
      <c r="D160" s="236"/>
      <c r="E160" s="236"/>
      <c r="F160" s="287" t="s">
        <v>709</v>
      </c>
      <c r="G160" s="236"/>
      <c r="H160" s="286" t="s">
        <v>774</v>
      </c>
      <c r="I160" s="286" t="s">
        <v>744</v>
      </c>
      <c r="J160" s="286"/>
      <c r="K160" s="282"/>
    </row>
    <row r="161" spans="2:11" s="1" customFormat="1" ht="15" customHeight="1">
      <c r="B161" s="288"/>
      <c r="C161" s="268"/>
      <c r="D161" s="268"/>
      <c r="E161" s="268"/>
      <c r="F161" s="268"/>
      <c r="G161" s="268"/>
      <c r="H161" s="268"/>
      <c r="I161" s="268"/>
      <c r="J161" s="268"/>
      <c r="K161" s="289"/>
    </row>
    <row r="162" spans="2:11" s="1" customFormat="1" ht="18.75" customHeight="1">
      <c r="B162" s="270"/>
      <c r="C162" s="280"/>
      <c r="D162" s="280"/>
      <c r="E162" s="280"/>
      <c r="F162" s="290"/>
      <c r="G162" s="280"/>
      <c r="H162" s="280"/>
      <c r="I162" s="280"/>
      <c r="J162" s="280"/>
      <c r="K162" s="270"/>
    </row>
    <row r="163" spans="2:11" s="1" customFormat="1" ht="18.75" customHeight="1">
      <c r="B163" s="243"/>
      <c r="C163" s="243"/>
      <c r="D163" s="243"/>
      <c r="E163" s="243"/>
      <c r="F163" s="243"/>
      <c r="G163" s="243"/>
      <c r="H163" s="243"/>
      <c r="I163" s="243"/>
      <c r="J163" s="243"/>
      <c r="K163" s="243"/>
    </row>
    <row r="164" spans="2:11" s="1" customFormat="1" ht="7.5" customHeight="1">
      <c r="B164" s="225"/>
      <c r="C164" s="226"/>
      <c r="D164" s="226"/>
      <c r="E164" s="226"/>
      <c r="F164" s="226"/>
      <c r="G164" s="226"/>
      <c r="H164" s="226"/>
      <c r="I164" s="226"/>
      <c r="J164" s="226"/>
      <c r="K164" s="227"/>
    </row>
    <row r="165" spans="2:11" s="1" customFormat="1" ht="45" customHeight="1">
      <c r="B165" s="228"/>
      <c r="C165" s="367" t="s">
        <v>775</v>
      </c>
      <c r="D165" s="367"/>
      <c r="E165" s="367"/>
      <c r="F165" s="367"/>
      <c r="G165" s="367"/>
      <c r="H165" s="367"/>
      <c r="I165" s="367"/>
      <c r="J165" s="367"/>
      <c r="K165" s="229"/>
    </row>
    <row r="166" spans="2:11" s="1" customFormat="1" ht="17.25" customHeight="1">
      <c r="B166" s="228"/>
      <c r="C166" s="249" t="s">
        <v>703</v>
      </c>
      <c r="D166" s="249"/>
      <c r="E166" s="249"/>
      <c r="F166" s="249" t="s">
        <v>704</v>
      </c>
      <c r="G166" s="291"/>
      <c r="H166" s="292" t="s">
        <v>53</v>
      </c>
      <c r="I166" s="292" t="s">
        <v>56</v>
      </c>
      <c r="J166" s="249" t="s">
        <v>705</v>
      </c>
      <c r="K166" s="229"/>
    </row>
    <row r="167" spans="2:11" s="1" customFormat="1" ht="17.25" customHeight="1">
      <c r="B167" s="230"/>
      <c r="C167" s="251" t="s">
        <v>706</v>
      </c>
      <c r="D167" s="251"/>
      <c r="E167" s="251"/>
      <c r="F167" s="252" t="s">
        <v>707</v>
      </c>
      <c r="G167" s="293"/>
      <c r="H167" s="294"/>
      <c r="I167" s="294"/>
      <c r="J167" s="251" t="s">
        <v>708</v>
      </c>
      <c r="K167" s="231"/>
    </row>
    <row r="168" spans="2:11" s="1" customFormat="1" ht="5.25" customHeight="1">
      <c r="B168" s="259"/>
      <c r="C168" s="254"/>
      <c r="D168" s="254"/>
      <c r="E168" s="254"/>
      <c r="F168" s="254"/>
      <c r="G168" s="255"/>
      <c r="H168" s="254"/>
      <c r="I168" s="254"/>
      <c r="J168" s="254"/>
      <c r="K168" s="282"/>
    </row>
    <row r="169" spans="2:11" s="1" customFormat="1" ht="15" customHeight="1">
      <c r="B169" s="259"/>
      <c r="C169" s="236" t="s">
        <v>712</v>
      </c>
      <c r="D169" s="236"/>
      <c r="E169" s="236"/>
      <c r="F169" s="257" t="s">
        <v>709</v>
      </c>
      <c r="G169" s="236"/>
      <c r="H169" s="236" t="s">
        <v>749</v>
      </c>
      <c r="I169" s="236" t="s">
        <v>711</v>
      </c>
      <c r="J169" s="236">
        <v>120</v>
      </c>
      <c r="K169" s="282"/>
    </row>
    <row r="170" spans="2:11" s="1" customFormat="1" ht="15" customHeight="1">
      <c r="B170" s="259"/>
      <c r="C170" s="236" t="s">
        <v>758</v>
      </c>
      <c r="D170" s="236"/>
      <c r="E170" s="236"/>
      <c r="F170" s="257" t="s">
        <v>709</v>
      </c>
      <c r="G170" s="236"/>
      <c r="H170" s="236" t="s">
        <v>759</v>
      </c>
      <c r="I170" s="236" t="s">
        <v>711</v>
      </c>
      <c r="J170" s="236" t="s">
        <v>760</v>
      </c>
      <c r="K170" s="282"/>
    </row>
    <row r="171" spans="2:11" s="1" customFormat="1" ht="15" customHeight="1">
      <c r="B171" s="259"/>
      <c r="C171" s="236" t="s">
        <v>89</v>
      </c>
      <c r="D171" s="236"/>
      <c r="E171" s="236"/>
      <c r="F171" s="257" t="s">
        <v>709</v>
      </c>
      <c r="G171" s="236"/>
      <c r="H171" s="236" t="s">
        <v>776</v>
      </c>
      <c r="I171" s="236" t="s">
        <v>711</v>
      </c>
      <c r="J171" s="236" t="s">
        <v>760</v>
      </c>
      <c r="K171" s="282"/>
    </row>
    <row r="172" spans="2:11" s="1" customFormat="1" ht="15" customHeight="1">
      <c r="B172" s="259"/>
      <c r="C172" s="236" t="s">
        <v>714</v>
      </c>
      <c r="D172" s="236"/>
      <c r="E172" s="236"/>
      <c r="F172" s="257" t="s">
        <v>715</v>
      </c>
      <c r="G172" s="236"/>
      <c r="H172" s="236" t="s">
        <v>776</v>
      </c>
      <c r="I172" s="236" t="s">
        <v>711</v>
      </c>
      <c r="J172" s="236">
        <v>50</v>
      </c>
      <c r="K172" s="282"/>
    </row>
    <row r="173" spans="2:11" s="1" customFormat="1" ht="15" customHeight="1">
      <c r="B173" s="259"/>
      <c r="C173" s="236" t="s">
        <v>717</v>
      </c>
      <c r="D173" s="236"/>
      <c r="E173" s="236"/>
      <c r="F173" s="257" t="s">
        <v>709</v>
      </c>
      <c r="G173" s="236"/>
      <c r="H173" s="236" t="s">
        <v>776</v>
      </c>
      <c r="I173" s="236" t="s">
        <v>719</v>
      </c>
      <c r="J173" s="236"/>
      <c r="K173" s="282"/>
    </row>
    <row r="174" spans="2:11" s="1" customFormat="1" ht="15" customHeight="1">
      <c r="B174" s="259"/>
      <c r="C174" s="236" t="s">
        <v>728</v>
      </c>
      <c r="D174" s="236"/>
      <c r="E174" s="236"/>
      <c r="F174" s="257" t="s">
        <v>715</v>
      </c>
      <c r="G174" s="236"/>
      <c r="H174" s="236" t="s">
        <v>776</v>
      </c>
      <c r="I174" s="236" t="s">
        <v>711</v>
      </c>
      <c r="J174" s="236">
        <v>50</v>
      </c>
      <c r="K174" s="282"/>
    </row>
    <row r="175" spans="2:11" s="1" customFormat="1" ht="15" customHeight="1">
      <c r="B175" s="259"/>
      <c r="C175" s="236" t="s">
        <v>736</v>
      </c>
      <c r="D175" s="236"/>
      <c r="E175" s="236"/>
      <c r="F175" s="257" t="s">
        <v>715</v>
      </c>
      <c r="G175" s="236"/>
      <c r="H175" s="236" t="s">
        <v>776</v>
      </c>
      <c r="I175" s="236" t="s">
        <v>711</v>
      </c>
      <c r="J175" s="236">
        <v>50</v>
      </c>
      <c r="K175" s="282"/>
    </row>
    <row r="176" spans="2:11" s="1" customFormat="1" ht="15" customHeight="1">
      <c r="B176" s="259"/>
      <c r="C176" s="236" t="s">
        <v>734</v>
      </c>
      <c r="D176" s="236"/>
      <c r="E176" s="236"/>
      <c r="F176" s="257" t="s">
        <v>715</v>
      </c>
      <c r="G176" s="236"/>
      <c r="H176" s="236" t="s">
        <v>776</v>
      </c>
      <c r="I176" s="236" t="s">
        <v>711</v>
      </c>
      <c r="J176" s="236">
        <v>50</v>
      </c>
      <c r="K176" s="282"/>
    </row>
    <row r="177" spans="2:11" s="1" customFormat="1" ht="15" customHeight="1">
      <c r="B177" s="259"/>
      <c r="C177" s="236" t="s">
        <v>113</v>
      </c>
      <c r="D177" s="236"/>
      <c r="E177" s="236"/>
      <c r="F177" s="257" t="s">
        <v>709</v>
      </c>
      <c r="G177" s="236"/>
      <c r="H177" s="236" t="s">
        <v>777</v>
      </c>
      <c r="I177" s="236" t="s">
        <v>778</v>
      </c>
      <c r="J177" s="236"/>
      <c r="K177" s="282"/>
    </row>
    <row r="178" spans="2:11" s="1" customFormat="1" ht="15" customHeight="1">
      <c r="B178" s="259"/>
      <c r="C178" s="236" t="s">
        <v>56</v>
      </c>
      <c r="D178" s="236"/>
      <c r="E178" s="236"/>
      <c r="F178" s="257" t="s">
        <v>709</v>
      </c>
      <c r="G178" s="236"/>
      <c r="H178" s="236" t="s">
        <v>779</v>
      </c>
      <c r="I178" s="236" t="s">
        <v>780</v>
      </c>
      <c r="J178" s="236">
        <v>1</v>
      </c>
      <c r="K178" s="282"/>
    </row>
    <row r="179" spans="2:11" s="1" customFormat="1" ht="15" customHeight="1">
      <c r="B179" s="259"/>
      <c r="C179" s="236" t="s">
        <v>52</v>
      </c>
      <c r="D179" s="236"/>
      <c r="E179" s="236"/>
      <c r="F179" s="257" t="s">
        <v>709</v>
      </c>
      <c r="G179" s="236"/>
      <c r="H179" s="236" t="s">
        <v>781</v>
      </c>
      <c r="I179" s="236" t="s">
        <v>711</v>
      </c>
      <c r="J179" s="236">
        <v>20</v>
      </c>
      <c r="K179" s="282"/>
    </row>
    <row r="180" spans="2:11" s="1" customFormat="1" ht="15" customHeight="1">
      <c r="B180" s="259"/>
      <c r="C180" s="236" t="s">
        <v>53</v>
      </c>
      <c r="D180" s="236"/>
      <c r="E180" s="236"/>
      <c r="F180" s="257" t="s">
        <v>709</v>
      </c>
      <c r="G180" s="236"/>
      <c r="H180" s="236" t="s">
        <v>782</v>
      </c>
      <c r="I180" s="236" t="s">
        <v>711</v>
      </c>
      <c r="J180" s="236">
        <v>255</v>
      </c>
      <c r="K180" s="282"/>
    </row>
    <row r="181" spans="2:11" s="1" customFormat="1" ht="15" customHeight="1">
      <c r="B181" s="259"/>
      <c r="C181" s="236" t="s">
        <v>114</v>
      </c>
      <c r="D181" s="236"/>
      <c r="E181" s="236"/>
      <c r="F181" s="257" t="s">
        <v>709</v>
      </c>
      <c r="G181" s="236"/>
      <c r="H181" s="236" t="s">
        <v>673</v>
      </c>
      <c r="I181" s="236" t="s">
        <v>711</v>
      </c>
      <c r="J181" s="236">
        <v>10</v>
      </c>
      <c r="K181" s="282"/>
    </row>
    <row r="182" spans="2:11" s="1" customFormat="1" ht="15" customHeight="1">
      <c r="B182" s="259"/>
      <c r="C182" s="236" t="s">
        <v>115</v>
      </c>
      <c r="D182" s="236"/>
      <c r="E182" s="236"/>
      <c r="F182" s="257" t="s">
        <v>709</v>
      </c>
      <c r="G182" s="236"/>
      <c r="H182" s="236" t="s">
        <v>783</v>
      </c>
      <c r="I182" s="236" t="s">
        <v>744</v>
      </c>
      <c r="J182" s="236"/>
      <c r="K182" s="282"/>
    </row>
    <row r="183" spans="2:11" s="1" customFormat="1" ht="15" customHeight="1">
      <c r="B183" s="259"/>
      <c r="C183" s="236" t="s">
        <v>784</v>
      </c>
      <c r="D183" s="236"/>
      <c r="E183" s="236"/>
      <c r="F183" s="257" t="s">
        <v>709</v>
      </c>
      <c r="G183" s="236"/>
      <c r="H183" s="236" t="s">
        <v>785</v>
      </c>
      <c r="I183" s="236" t="s">
        <v>744</v>
      </c>
      <c r="J183" s="236"/>
      <c r="K183" s="282"/>
    </row>
    <row r="184" spans="2:11" s="1" customFormat="1" ht="15" customHeight="1">
      <c r="B184" s="259"/>
      <c r="C184" s="236" t="s">
        <v>773</v>
      </c>
      <c r="D184" s="236"/>
      <c r="E184" s="236"/>
      <c r="F184" s="257" t="s">
        <v>709</v>
      </c>
      <c r="G184" s="236"/>
      <c r="H184" s="236" t="s">
        <v>786</v>
      </c>
      <c r="I184" s="236" t="s">
        <v>744</v>
      </c>
      <c r="J184" s="236"/>
      <c r="K184" s="282"/>
    </row>
    <row r="185" spans="2:11" s="1" customFormat="1" ht="15" customHeight="1">
      <c r="B185" s="259"/>
      <c r="C185" s="236" t="s">
        <v>117</v>
      </c>
      <c r="D185" s="236"/>
      <c r="E185" s="236"/>
      <c r="F185" s="257" t="s">
        <v>715</v>
      </c>
      <c r="G185" s="236"/>
      <c r="H185" s="236" t="s">
        <v>787</v>
      </c>
      <c r="I185" s="236" t="s">
        <v>711</v>
      </c>
      <c r="J185" s="236">
        <v>50</v>
      </c>
      <c r="K185" s="282"/>
    </row>
    <row r="186" spans="2:11" s="1" customFormat="1" ht="15" customHeight="1">
      <c r="B186" s="259"/>
      <c r="C186" s="236" t="s">
        <v>788</v>
      </c>
      <c r="D186" s="236"/>
      <c r="E186" s="236"/>
      <c r="F186" s="257" t="s">
        <v>715</v>
      </c>
      <c r="G186" s="236"/>
      <c r="H186" s="236" t="s">
        <v>789</v>
      </c>
      <c r="I186" s="236" t="s">
        <v>790</v>
      </c>
      <c r="J186" s="236"/>
      <c r="K186" s="282"/>
    </row>
    <row r="187" spans="2:11" s="1" customFormat="1" ht="15" customHeight="1">
      <c r="B187" s="259"/>
      <c r="C187" s="236" t="s">
        <v>791</v>
      </c>
      <c r="D187" s="236"/>
      <c r="E187" s="236"/>
      <c r="F187" s="257" t="s">
        <v>715</v>
      </c>
      <c r="G187" s="236"/>
      <c r="H187" s="236" t="s">
        <v>792</v>
      </c>
      <c r="I187" s="236" t="s">
        <v>790</v>
      </c>
      <c r="J187" s="236"/>
      <c r="K187" s="282"/>
    </row>
    <row r="188" spans="2:11" s="1" customFormat="1" ht="15" customHeight="1">
      <c r="B188" s="259"/>
      <c r="C188" s="236" t="s">
        <v>793</v>
      </c>
      <c r="D188" s="236"/>
      <c r="E188" s="236"/>
      <c r="F188" s="257" t="s">
        <v>715</v>
      </c>
      <c r="G188" s="236"/>
      <c r="H188" s="236" t="s">
        <v>794</v>
      </c>
      <c r="I188" s="236" t="s">
        <v>790</v>
      </c>
      <c r="J188" s="236"/>
      <c r="K188" s="282"/>
    </row>
    <row r="189" spans="2:11" s="1" customFormat="1" ht="15" customHeight="1">
      <c r="B189" s="259"/>
      <c r="C189" s="295" t="s">
        <v>795</v>
      </c>
      <c r="D189" s="236"/>
      <c r="E189" s="236"/>
      <c r="F189" s="257" t="s">
        <v>715</v>
      </c>
      <c r="G189" s="236"/>
      <c r="H189" s="236" t="s">
        <v>796</v>
      </c>
      <c r="I189" s="236" t="s">
        <v>797</v>
      </c>
      <c r="J189" s="296" t="s">
        <v>798</v>
      </c>
      <c r="K189" s="282"/>
    </row>
    <row r="190" spans="2:11" s="15" customFormat="1" ht="15" customHeight="1">
      <c r="B190" s="297"/>
      <c r="C190" s="298" t="s">
        <v>799</v>
      </c>
      <c r="D190" s="299"/>
      <c r="E190" s="299"/>
      <c r="F190" s="300" t="s">
        <v>715</v>
      </c>
      <c r="G190" s="299"/>
      <c r="H190" s="299" t="s">
        <v>800</v>
      </c>
      <c r="I190" s="299" t="s">
        <v>797</v>
      </c>
      <c r="J190" s="301" t="s">
        <v>798</v>
      </c>
      <c r="K190" s="302"/>
    </row>
    <row r="191" spans="2:11" s="1" customFormat="1" ht="15" customHeight="1">
      <c r="B191" s="259"/>
      <c r="C191" s="295" t="s">
        <v>41</v>
      </c>
      <c r="D191" s="236"/>
      <c r="E191" s="236"/>
      <c r="F191" s="257" t="s">
        <v>709</v>
      </c>
      <c r="G191" s="236"/>
      <c r="H191" s="233" t="s">
        <v>801</v>
      </c>
      <c r="I191" s="236" t="s">
        <v>802</v>
      </c>
      <c r="J191" s="236"/>
      <c r="K191" s="282"/>
    </row>
    <row r="192" spans="2:11" s="1" customFormat="1" ht="15" customHeight="1">
      <c r="B192" s="259"/>
      <c r="C192" s="295" t="s">
        <v>803</v>
      </c>
      <c r="D192" s="236"/>
      <c r="E192" s="236"/>
      <c r="F192" s="257" t="s">
        <v>709</v>
      </c>
      <c r="G192" s="236"/>
      <c r="H192" s="236" t="s">
        <v>804</v>
      </c>
      <c r="I192" s="236" t="s">
        <v>744</v>
      </c>
      <c r="J192" s="236"/>
      <c r="K192" s="282"/>
    </row>
    <row r="193" spans="2:11" s="1" customFormat="1" ht="15" customHeight="1">
      <c r="B193" s="259"/>
      <c r="C193" s="295" t="s">
        <v>805</v>
      </c>
      <c r="D193" s="236"/>
      <c r="E193" s="236"/>
      <c r="F193" s="257" t="s">
        <v>709</v>
      </c>
      <c r="G193" s="236"/>
      <c r="H193" s="236" t="s">
        <v>806</v>
      </c>
      <c r="I193" s="236" t="s">
        <v>744</v>
      </c>
      <c r="J193" s="236"/>
      <c r="K193" s="282"/>
    </row>
    <row r="194" spans="2:11" s="1" customFormat="1" ht="15" customHeight="1">
      <c r="B194" s="259"/>
      <c r="C194" s="295" t="s">
        <v>807</v>
      </c>
      <c r="D194" s="236"/>
      <c r="E194" s="236"/>
      <c r="F194" s="257" t="s">
        <v>715</v>
      </c>
      <c r="G194" s="236"/>
      <c r="H194" s="236" t="s">
        <v>808</v>
      </c>
      <c r="I194" s="236" t="s">
        <v>744</v>
      </c>
      <c r="J194" s="236"/>
      <c r="K194" s="282"/>
    </row>
    <row r="195" spans="2:11" s="1" customFormat="1" ht="15" customHeight="1">
      <c r="B195" s="288"/>
      <c r="C195" s="303"/>
      <c r="D195" s="268"/>
      <c r="E195" s="268"/>
      <c r="F195" s="268"/>
      <c r="G195" s="268"/>
      <c r="H195" s="268"/>
      <c r="I195" s="268"/>
      <c r="J195" s="268"/>
      <c r="K195" s="289"/>
    </row>
    <row r="196" spans="2:11" s="1" customFormat="1" ht="18.75" customHeight="1">
      <c r="B196" s="270"/>
      <c r="C196" s="280"/>
      <c r="D196" s="280"/>
      <c r="E196" s="280"/>
      <c r="F196" s="290"/>
      <c r="G196" s="280"/>
      <c r="H196" s="280"/>
      <c r="I196" s="280"/>
      <c r="J196" s="280"/>
      <c r="K196" s="270"/>
    </row>
    <row r="197" spans="2:11" s="1" customFormat="1" ht="18.75" customHeight="1">
      <c r="B197" s="270"/>
      <c r="C197" s="280"/>
      <c r="D197" s="280"/>
      <c r="E197" s="280"/>
      <c r="F197" s="290"/>
      <c r="G197" s="280"/>
      <c r="H197" s="280"/>
      <c r="I197" s="280"/>
      <c r="J197" s="280"/>
      <c r="K197" s="270"/>
    </row>
    <row r="198" spans="2:11" s="1" customFormat="1" ht="18.75" customHeight="1">
      <c r="B198" s="243"/>
      <c r="C198" s="243"/>
      <c r="D198" s="243"/>
      <c r="E198" s="243"/>
      <c r="F198" s="243"/>
      <c r="G198" s="243"/>
      <c r="H198" s="243"/>
      <c r="I198" s="243"/>
      <c r="J198" s="243"/>
      <c r="K198" s="243"/>
    </row>
    <row r="199" spans="2:11" s="1" customFormat="1" ht="13.5">
      <c r="B199" s="225"/>
      <c r="C199" s="226"/>
      <c r="D199" s="226"/>
      <c r="E199" s="226"/>
      <c r="F199" s="226"/>
      <c r="G199" s="226"/>
      <c r="H199" s="226"/>
      <c r="I199" s="226"/>
      <c r="J199" s="226"/>
      <c r="K199" s="227"/>
    </row>
    <row r="200" spans="2:11" s="1" customFormat="1" ht="21">
      <c r="B200" s="228"/>
      <c r="C200" s="367" t="s">
        <v>809</v>
      </c>
      <c r="D200" s="367"/>
      <c r="E200" s="367"/>
      <c r="F200" s="367"/>
      <c r="G200" s="367"/>
      <c r="H200" s="367"/>
      <c r="I200" s="367"/>
      <c r="J200" s="367"/>
      <c r="K200" s="229"/>
    </row>
    <row r="201" spans="2:11" s="1" customFormat="1" ht="25.5" customHeight="1">
      <c r="B201" s="228"/>
      <c r="C201" s="304" t="s">
        <v>810</v>
      </c>
      <c r="D201" s="304"/>
      <c r="E201" s="304"/>
      <c r="F201" s="304" t="s">
        <v>811</v>
      </c>
      <c r="G201" s="305"/>
      <c r="H201" s="370" t="s">
        <v>812</v>
      </c>
      <c r="I201" s="370"/>
      <c r="J201" s="370"/>
      <c r="K201" s="229"/>
    </row>
    <row r="202" spans="2:11" s="1" customFormat="1" ht="5.25" customHeight="1">
      <c r="B202" s="259"/>
      <c r="C202" s="254"/>
      <c r="D202" s="254"/>
      <c r="E202" s="254"/>
      <c r="F202" s="254"/>
      <c r="G202" s="280"/>
      <c r="H202" s="254"/>
      <c r="I202" s="254"/>
      <c r="J202" s="254"/>
      <c r="K202" s="282"/>
    </row>
    <row r="203" spans="2:11" s="1" customFormat="1" ht="15" customHeight="1">
      <c r="B203" s="259"/>
      <c r="C203" s="236" t="s">
        <v>802</v>
      </c>
      <c r="D203" s="236"/>
      <c r="E203" s="236"/>
      <c r="F203" s="257" t="s">
        <v>42</v>
      </c>
      <c r="G203" s="236"/>
      <c r="H203" s="371" t="s">
        <v>813</v>
      </c>
      <c r="I203" s="371"/>
      <c r="J203" s="371"/>
      <c r="K203" s="282"/>
    </row>
    <row r="204" spans="2:11" s="1" customFormat="1" ht="15" customHeight="1">
      <c r="B204" s="259"/>
      <c r="C204" s="236"/>
      <c r="D204" s="236"/>
      <c r="E204" s="236"/>
      <c r="F204" s="257" t="s">
        <v>43</v>
      </c>
      <c r="G204" s="236"/>
      <c r="H204" s="371" t="s">
        <v>814</v>
      </c>
      <c r="I204" s="371"/>
      <c r="J204" s="371"/>
      <c r="K204" s="282"/>
    </row>
    <row r="205" spans="2:11" s="1" customFormat="1" ht="15" customHeight="1">
      <c r="B205" s="259"/>
      <c r="C205" s="236"/>
      <c r="D205" s="236"/>
      <c r="E205" s="236"/>
      <c r="F205" s="257" t="s">
        <v>46</v>
      </c>
      <c r="G205" s="236"/>
      <c r="H205" s="371" t="s">
        <v>815</v>
      </c>
      <c r="I205" s="371"/>
      <c r="J205" s="371"/>
      <c r="K205" s="282"/>
    </row>
    <row r="206" spans="2:11" s="1" customFormat="1" ht="15" customHeight="1">
      <c r="B206" s="259"/>
      <c r="C206" s="236"/>
      <c r="D206" s="236"/>
      <c r="E206" s="236"/>
      <c r="F206" s="257" t="s">
        <v>44</v>
      </c>
      <c r="G206" s="236"/>
      <c r="H206" s="371" t="s">
        <v>816</v>
      </c>
      <c r="I206" s="371"/>
      <c r="J206" s="371"/>
      <c r="K206" s="282"/>
    </row>
    <row r="207" spans="2:11" s="1" customFormat="1" ht="15" customHeight="1">
      <c r="B207" s="259"/>
      <c r="C207" s="236"/>
      <c r="D207" s="236"/>
      <c r="E207" s="236"/>
      <c r="F207" s="257" t="s">
        <v>45</v>
      </c>
      <c r="G207" s="236"/>
      <c r="H207" s="371" t="s">
        <v>817</v>
      </c>
      <c r="I207" s="371"/>
      <c r="J207" s="371"/>
      <c r="K207" s="282"/>
    </row>
    <row r="208" spans="2:11" s="1" customFormat="1" ht="15" customHeight="1">
      <c r="B208" s="259"/>
      <c r="C208" s="236"/>
      <c r="D208" s="236"/>
      <c r="E208" s="236"/>
      <c r="F208" s="257"/>
      <c r="G208" s="236"/>
      <c r="H208" s="236"/>
      <c r="I208" s="236"/>
      <c r="J208" s="236"/>
      <c r="K208" s="282"/>
    </row>
    <row r="209" spans="2:11" s="1" customFormat="1" ht="15" customHeight="1">
      <c r="B209" s="259"/>
      <c r="C209" s="236" t="s">
        <v>756</v>
      </c>
      <c r="D209" s="236"/>
      <c r="E209" s="236"/>
      <c r="F209" s="257" t="s">
        <v>78</v>
      </c>
      <c r="G209" s="236"/>
      <c r="H209" s="371" t="s">
        <v>818</v>
      </c>
      <c r="I209" s="371"/>
      <c r="J209" s="371"/>
      <c r="K209" s="282"/>
    </row>
    <row r="210" spans="2:11" s="1" customFormat="1" ht="15" customHeight="1">
      <c r="B210" s="259"/>
      <c r="C210" s="236"/>
      <c r="D210" s="236"/>
      <c r="E210" s="236"/>
      <c r="F210" s="257" t="s">
        <v>654</v>
      </c>
      <c r="G210" s="236"/>
      <c r="H210" s="371" t="s">
        <v>655</v>
      </c>
      <c r="I210" s="371"/>
      <c r="J210" s="371"/>
      <c r="K210" s="282"/>
    </row>
    <row r="211" spans="2:11" s="1" customFormat="1" ht="15" customHeight="1">
      <c r="B211" s="259"/>
      <c r="C211" s="236"/>
      <c r="D211" s="236"/>
      <c r="E211" s="236"/>
      <c r="F211" s="257" t="s">
        <v>652</v>
      </c>
      <c r="G211" s="236"/>
      <c r="H211" s="371" t="s">
        <v>819</v>
      </c>
      <c r="I211" s="371"/>
      <c r="J211" s="371"/>
      <c r="K211" s="282"/>
    </row>
    <row r="212" spans="2:11" s="1" customFormat="1" ht="15" customHeight="1">
      <c r="B212" s="306"/>
      <c r="C212" s="236"/>
      <c r="D212" s="236"/>
      <c r="E212" s="236"/>
      <c r="F212" s="257" t="s">
        <v>94</v>
      </c>
      <c r="G212" s="295"/>
      <c r="H212" s="372" t="s">
        <v>95</v>
      </c>
      <c r="I212" s="372"/>
      <c r="J212" s="372"/>
      <c r="K212" s="307"/>
    </row>
    <row r="213" spans="2:11" s="1" customFormat="1" ht="15" customHeight="1">
      <c r="B213" s="306"/>
      <c r="C213" s="236"/>
      <c r="D213" s="236"/>
      <c r="E213" s="236"/>
      <c r="F213" s="257" t="s">
        <v>656</v>
      </c>
      <c r="G213" s="295"/>
      <c r="H213" s="372" t="s">
        <v>589</v>
      </c>
      <c r="I213" s="372"/>
      <c r="J213" s="372"/>
      <c r="K213" s="307"/>
    </row>
    <row r="214" spans="2:11" s="1" customFormat="1" ht="15" customHeight="1">
      <c r="B214" s="306"/>
      <c r="C214" s="236"/>
      <c r="D214" s="236"/>
      <c r="E214" s="236"/>
      <c r="F214" s="257"/>
      <c r="G214" s="295"/>
      <c r="H214" s="286"/>
      <c r="I214" s="286"/>
      <c r="J214" s="286"/>
      <c r="K214" s="307"/>
    </row>
    <row r="215" spans="2:11" s="1" customFormat="1" ht="15" customHeight="1">
      <c r="B215" s="306"/>
      <c r="C215" s="236" t="s">
        <v>780</v>
      </c>
      <c r="D215" s="236"/>
      <c r="E215" s="236"/>
      <c r="F215" s="257">
        <v>1</v>
      </c>
      <c r="G215" s="295"/>
      <c r="H215" s="372" t="s">
        <v>820</v>
      </c>
      <c r="I215" s="372"/>
      <c r="J215" s="372"/>
      <c r="K215" s="307"/>
    </row>
    <row r="216" spans="2:11" s="1" customFormat="1" ht="15" customHeight="1">
      <c r="B216" s="306"/>
      <c r="C216" s="236"/>
      <c r="D216" s="236"/>
      <c r="E216" s="236"/>
      <c r="F216" s="257">
        <v>2</v>
      </c>
      <c r="G216" s="295"/>
      <c r="H216" s="372" t="s">
        <v>821</v>
      </c>
      <c r="I216" s="372"/>
      <c r="J216" s="372"/>
      <c r="K216" s="307"/>
    </row>
    <row r="217" spans="2:11" s="1" customFormat="1" ht="15" customHeight="1">
      <c r="B217" s="306"/>
      <c r="C217" s="236"/>
      <c r="D217" s="236"/>
      <c r="E217" s="236"/>
      <c r="F217" s="257">
        <v>3</v>
      </c>
      <c r="G217" s="295"/>
      <c r="H217" s="372" t="s">
        <v>822</v>
      </c>
      <c r="I217" s="372"/>
      <c r="J217" s="372"/>
      <c r="K217" s="307"/>
    </row>
    <row r="218" spans="2:11" s="1" customFormat="1" ht="15" customHeight="1">
      <c r="B218" s="306"/>
      <c r="C218" s="236"/>
      <c r="D218" s="236"/>
      <c r="E218" s="236"/>
      <c r="F218" s="257">
        <v>4</v>
      </c>
      <c r="G218" s="295"/>
      <c r="H218" s="372" t="s">
        <v>823</v>
      </c>
      <c r="I218" s="372"/>
      <c r="J218" s="372"/>
      <c r="K218" s="307"/>
    </row>
    <row r="219" spans="2:11" s="1" customFormat="1" ht="12.75" customHeight="1">
      <c r="B219" s="308"/>
      <c r="C219" s="309"/>
      <c r="D219" s="309"/>
      <c r="E219" s="309"/>
      <c r="F219" s="309"/>
      <c r="G219" s="309"/>
      <c r="H219" s="309"/>
      <c r="I219" s="309"/>
      <c r="J219" s="309"/>
      <c r="K219" s="310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EA575BC929BB4C87864425B5F819F0" ma:contentTypeVersion="15" ma:contentTypeDescription="Vytvoří nový dokument" ma:contentTypeScope="" ma:versionID="adef57c14037bf0f547d6719d9623d5a">
  <xsd:schema xmlns:xsd="http://www.w3.org/2001/XMLSchema" xmlns:xs="http://www.w3.org/2001/XMLSchema" xmlns:p="http://schemas.microsoft.com/office/2006/metadata/properties" xmlns:ns2="85f4b5cc-4033-44c7-b405-f5eed34c8154" xmlns:ns3="85a1a2d1-5cc2-4247-acb2-eae7a89bb2bb" targetNamespace="http://schemas.microsoft.com/office/2006/metadata/properties" ma:root="true" ma:fieldsID="ab08f3253ff67a1ce6667d600a84341d" ns2:_="" ns3:_="">
    <xsd:import namespace="85f4b5cc-4033-44c7-b405-f5eed34c8154"/>
    <xsd:import namespace="85a1a2d1-5cc2-4247-acb2-eae7a89bb2b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a1a2d1-5cc2-4247-acb2-eae7a89bb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5f4b5cc-4033-44c7-b405-f5eed34c8154" xsi:nil="true"/>
    <lcf76f155ced4ddcb4097134ff3c332f xmlns="85a1a2d1-5cc2-4247-acb2-eae7a89bb2bb">
      <Terms xmlns="http://schemas.microsoft.com/office/infopath/2007/PartnerControls"/>
    </lcf76f155ced4ddcb4097134ff3c332f>
    <_dlc_DocId xmlns="85f4b5cc-4033-44c7-b405-f5eed34c8154">HCUZCRXN6NH5-581495652-25731</_dlc_DocId>
    <_dlc_DocIdUrl xmlns="85f4b5cc-4033-44c7-b405-f5eed34c8154">
      <Url>https://spucr.sharepoint.com/sites/Portal/544101/_layouts/15/DocIdRedir.aspx?ID=HCUZCRXN6NH5-581495652-25731</Url>
      <Description>HCUZCRXN6NH5-581495652-25731</Description>
    </_dlc_DocIdUrl>
  </documentManagement>
</p:properties>
</file>

<file path=customXml/itemProps1.xml><?xml version="1.0" encoding="utf-8"?>
<ds:datastoreItem xmlns:ds="http://schemas.openxmlformats.org/officeDocument/2006/customXml" ds:itemID="{8C1AD793-3028-4D8B-B5C1-153C038339F9}"/>
</file>

<file path=customXml/itemProps2.xml><?xml version="1.0" encoding="utf-8"?>
<ds:datastoreItem xmlns:ds="http://schemas.openxmlformats.org/officeDocument/2006/customXml" ds:itemID="{8D1204E0-26B2-49BD-8212-DBBB55B6981B}"/>
</file>

<file path=customXml/itemProps3.xml><?xml version="1.0" encoding="utf-8"?>
<ds:datastoreItem xmlns:ds="http://schemas.openxmlformats.org/officeDocument/2006/customXml" ds:itemID="{AE1F29B7-342F-4110-A391-A29ABA5DB599}"/>
</file>

<file path=customXml/itemProps4.xml><?xml version="1.0" encoding="utf-8"?>
<ds:datastoreItem xmlns:ds="http://schemas.openxmlformats.org/officeDocument/2006/customXml" ds:itemID="{9EC8E041-9FB2-4A63-8679-84E32F8587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SO-05 - Záchytný příkop ZP1</vt:lpstr>
      <vt:lpstr>SO-06 - Záchytný příkop ZP2</vt:lpstr>
      <vt:lpstr>SO-07 - Záchytný příkop ZP3</vt:lpstr>
      <vt:lpstr>SO-07.1 - Svodný drén ZP3</vt:lpstr>
      <vt:lpstr>VON - Vedlejší a ostatní ...</vt:lpstr>
      <vt:lpstr>Pokyny pro vyplnění</vt:lpstr>
      <vt:lpstr>'Rekapitulace stavby'!Názvy_tisku</vt:lpstr>
      <vt:lpstr>'SO-05 - Záchytný příkop ZP1'!Názvy_tisku</vt:lpstr>
      <vt:lpstr>'SO-06 - Záchytný příkop ZP2'!Názvy_tisku</vt:lpstr>
      <vt:lpstr>'SO-07 - Záchytný příkop ZP3'!Názvy_tisku</vt:lpstr>
      <vt:lpstr>'SO-07.1 - Svodný drén ZP3'!Názvy_tisku</vt:lpstr>
      <vt:lpstr>'VON - Vedlejší a ostatní ...'!Názvy_tisku</vt:lpstr>
      <vt:lpstr>'Pokyny pro vyplnění'!Oblast_tisku</vt:lpstr>
      <vt:lpstr>'Rekapitulace stavby'!Oblast_tisku</vt:lpstr>
      <vt:lpstr>'SO-05 - Záchytný příkop ZP1'!Oblast_tisku</vt:lpstr>
      <vt:lpstr>'SO-06 - Záchytný příkop ZP2'!Oblast_tisku</vt:lpstr>
      <vt:lpstr>'SO-07 - Záchytný příkop ZP3'!Oblast_tisku</vt:lpstr>
      <vt:lpstr>'SO-07.1 - Svodný drén ZP3'!Oblast_tisku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2025-01-17T06:53:59Z</dcterms:created>
  <dcterms:modified xsi:type="dcterms:W3CDTF">2025-01-17T06:54:52Z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0x01010055EA575BC929BB4C87864425B5F819F0</vt:lpwstr>
  </property>
  <property fmtid="{D5CDD505-2E9C-101B-9397-08002B2CF9AE}" pid="3" name="_dlc_DocIdItemGuid">
    <vt:lpwstr>b695af8f-7555-44e1-a372-7c46cb2ae134</vt:lpwstr>
  </property>
</Properties>
</file>